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1" i="2" l="1"/>
  <c r="D45" i="2" l="1"/>
  <c r="D19" i="2" l="1"/>
  <c r="D21" i="2"/>
  <c r="E14" i="2" l="1"/>
  <c r="E12" i="2"/>
  <c r="D37" i="2"/>
  <c r="D18" i="2"/>
  <c r="D36" i="2"/>
  <c r="E11" i="2" l="1"/>
  <c r="D25" i="2" l="1"/>
  <c r="D35" i="2"/>
  <c r="D34" i="2"/>
  <c r="D24" i="2"/>
  <c r="D33" i="2"/>
  <c r="E5" i="2" l="1"/>
  <c r="E42" i="2" l="1"/>
  <c r="E39" i="2"/>
  <c r="E30" i="2"/>
  <c r="E28" i="2"/>
  <c r="E40" i="2"/>
  <c r="E29" i="2"/>
  <c r="D32" i="2"/>
  <c r="E32" i="2" s="1"/>
  <c r="E36" i="2"/>
  <c r="E18" i="2"/>
  <c r="E37" i="2"/>
  <c r="E34" i="2"/>
  <c r="E25" i="2"/>
  <c r="E24" i="2"/>
  <c r="E41" i="2"/>
  <c r="E33" i="2"/>
  <c r="E35" i="2"/>
  <c r="D31" i="2"/>
  <c r="E31" i="2" s="1"/>
  <c r="E19" i="2" l="1"/>
  <c r="E21" i="2" s="1"/>
  <c r="D27" i="2"/>
  <c r="D43" i="2" l="1"/>
  <c r="E43" i="2" s="1"/>
  <c r="E27" i="2"/>
  <c r="D44" i="2" l="1"/>
  <c r="D46" i="2" s="1"/>
</calcChain>
</file>

<file path=xl/sharedStrings.xml><?xml version="1.0" encoding="utf-8"?>
<sst xmlns="http://schemas.openxmlformats.org/spreadsheetml/2006/main" count="57" uniqueCount="56">
  <si>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</si>
  <si>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</si>
  <si>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</si>
  <si>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</si>
  <si>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</si>
  <si>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</si>
  <si>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</si>
  <si>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</si>
  <si>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</si>
  <si>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</si>
  <si>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</si>
  <si>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</si>
  <si>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</si>
  <si>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</si>
  <si>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</si>
  <si>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</si>
  <si>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</si>
  <si>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</si>
  <si>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</si>
  <si>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</si>
  <si>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</si>
  <si>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</si>
  <si>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</si>
  <si>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</si>
  <si>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</si>
  <si>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</si>
  <si>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</si>
  <si>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</si>
  <si>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</si>
  <si>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</si>
  <si>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</si>
  <si>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</si>
  <si>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</si>
  <si>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</si>
  <si>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</si>
  <si>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</si>
  <si>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</si>
  <si>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</si>
  <si>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</si>
  <si>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</si>
  <si>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</si>
  <si>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</si>
  <si>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</si>
  <si>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</si>
  <si>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</si>
  <si>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</si>
  <si>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</si>
  <si>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</si>
  <si>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</si>
  <si>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</si>
  <si>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</si>
  <si>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</si>
  <si>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</si>
  <si>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</si>
  <si>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 xml:space="preserve">Отчет о фактических  расходах,  о выполнении договора упрвления многоквартирным домом   № 23, бул.Юности                                                за 2020 год </t>
  </si>
  <si>
    <t>Всего затрат: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</si>
</sst>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38" workbookViewId="0">
      <selection activeCell="I41" sqref="I41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0" t="s">
        <v>30</v>
      </c>
      <c r="C1" s="40"/>
      <c r="D1" s="40"/>
      <c r="E1" s="40"/>
    </row>
    <row r="2" spans="1:8" ht="40.5" customHeight="1" x14ac:dyDescent="0.25">
      <c r="A2" s="1"/>
      <c r="B2" s="41" t="s">
        <v>54</v>
      </c>
      <c r="C2" s="41"/>
      <c r="D2" s="41"/>
      <c r="E2" s="41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2" t="s">
        <v>0</v>
      </c>
      <c r="C4" s="42"/>
      <c r="D4" s="42"/>
      <c r="E4" s="42"/>
    </row>
    <row r="5" spans="1:8" ht="15.75" customHeight="1" x14ac:dyDescent="0.25">
      <c r="A5" s="1"/>
      <c r="B5" s="43" t="s">
        <v>1</v>
      </c>
      <c r="C5" s="43"/>
      <c r="D5" s="43"/>
      <c r="E5" s="9">
        <f>E6+E7</f>
        <v>8618.2000000000007</v>
      </c>
    </row>
    <row r="6" spans="1:8" ht="15.75" customHeight="1" x14ac:dyDescent="0.25">
      <c r="A6" s="1"/>
      <c r="B6" s="30" t="s">
        <v>2</v>
      </c>
      <c r="C6" s="30"/>
      <c r="D6" s="30"/>
      <c r="E6" s="10">
        <v>7931.3</v>
      </c>
    </row>
    <row r="7" spans="1:8" ht="15.75" customHeight="1" x14ac:dyDescent="0.25">
      <c r="A7" s="1"/>
      <c r="B7" s="30" t="s">
        <v>3</v>
      </c>
      <c r="C7" s="30"/>
      <c r="D7" s="30"/>
      <c r="E7" s="10">
        <v>686.9</v>
      </c>
    </row>
    <row r="8" spans="1:8" ht="15.75" customHeight="1" x14ac:dyDescent="0.25">
      <c r="A8" s="1"/>
      <c r="B8" s="30" t="s">
        <v>8</v>
      </c>
      <c r="C8" s="30"/>
      <c r="D8" s="30"/>
      <c r="E8" s="9">
        <v>12.35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38" t="s">
        <v>32</v>
      </c>
      <c r="C10" s="38"/>
      <c r="D10" s="1"/>
      <c r="E10" s="1"/>
    </row>
    <row r="11" spans="1:8" ht="15.75" customHeight="1" x14ac:dyDescent="0.25">
      <c r="A11" s="1"/>
      <c r="B11" s="39" t="s">
        <v>52</v>
      </c>
      <c r="C11" s="39"/>
      <c r="D11" s="39"/>
      <c r="E11" s="25">
        <f>E12+E14</f>
        <v>1418.42795</v>
      </c>
    </row>
    <row r="12" spans="1:8" ht="15.75" customHeight="1" x14ac:dyDescent="0.25">
      <c r="A12" s="1"/>
      <c r="B12" s="32" t="s">
        <v>4</v>
      </c>
      <c r="C12" s="32"/>
      <c r="D12" s="32"/>
      <c r="E12" s="26">
        <f>1343921.22/1000</f>
        <v>1343.9212199999999</v>
      </c>
    </row>
    <row r="13" spans="1:8" ht="15.75" customHeight="1" x14ac:dyDescent="0.25">
      <c r="A13" s="1"/>
      <c r="B13" s="33" t="s">
        <v>5</v>
      </c>
      <c r="C13" s="33"/>
      <c r="D13" s="33"/>
      <c r="E13" s="29">
        <v>1333.4359999999999</v>
      </c>
    </row>
    <row r="14" spans="1:8" ht="15.75" customHeight="1" x14ac:dyDescent="0.25">
      <c r="A14" s="1"/>
      <c r="B14" s="32" t="s">
        <v>6</v>
      </c>
      <c r="C14" s="32"/>
      <c r="D14" s="32"/>
      <c r="E14" s="26">
        <f>74506.73/1000</f>
        <v>74.50672999999999</v>
      </c>
    </row>
    <row r="15" spans="1:8" ht="15.75" customHeight="1" x14ac:dyDescent="0.25">
      <c r="A15" s="1"/>
      <c r="B15" s="34" t="s">
        <v>7</v>
      </c>
      <c r="C15" s="34"/>
      <c r="D15" s="34"/>
      <c r="E15" s="18">
        <v>74.62</v>
      </c>
    </row>
    <row r="16" spans="1:8" ht="15.75" customHeight="1" x14ac:dyDescent="0.25">
      <c r="A16" s="1"/>
      <c r="B16" s="13"/>
      <c r="C16" s="13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6" t="s">
        <v>50</v>
      </c>
      <c r="D18" s="21">
        <f>259.795*1.302</f>
        <v>338.25309000000004</v>
      </c>
      <c r="E18" s="23">
        <f>D18/12/$E$5*1000</f>
        <v>3.2707244552226684</v>
      </c>
    </row>
    <row r="19" spans="1:6" ht="15.75" customHeight="1" x14ac:dyDescent="0.25">
      <c r="A19" s="1"/>
      <c r="B19" s="7" t="s">
        <v>38</v>
      </c>
      <c r="C19" s="7" t="s">
        <v>40</v>
      </c>
      <c r="D19" s="22">
        <f>D18*0.192</f>
        <v>64.944593280000007</v>
      </c>
      <c r="E19" s="22">
        <f>E18*0.192</f>
        <v>0.62797909540275232</v>
      </c>
    </row>
    <row r="20" spans="1:6" ht="63.75" customHeight="1" x14ac:dyDescent="0.25">
      <c r="A20" s="1"/>
      <c r="B20" s="7"/>
      <c r="C20" s="11" t="s">
        <v>24</v>
      </c>
      <c r="D20" s="20"/>
      <c r="E20" s="5"/>
      <c r="F20" t="s">
        <v>9</v>
      </c>
    </row>
    <row r="21" spans="1:6" x14ac:dyDescent="0.25">
      <c r="A21" s="1"/>
      <c r="B21" s="19" t="s">
        <v>37</v>
      </c>
      <c r="C21" s="7" t="s">
        <v>39</v>
      </c>
      <c r="D21" s="22">
        <f>D18-D19</f>
        <v>273.30849672000005</v>
      </c>
      <c r="E21" s="22">
        <f>E18-E19</f>
        <v>2.6427453598199162</v>
      </c>
    </row>
    <row r="22" spans="1:6" ht="67.5" x14ac:dyDescent="0.25">
      <c r="A22" s="1"/>
      <c r="B22" s="8"/>
      <c r="C22" s="12" t="s">
        <v>35</v>
      </c>
      <c r="D22" s="5"/>
      <c r="E22" s="5"/>
    </row>
    <row r="23" spans="1:6" ht="56.25" x14ac:dyDescent="0.25">
      <c r="A23" s="1"/>
      <c r="B23" s="8"/>
      <c r="C23" s="12" t="s">
        <v>34</v>
      </c>
      <c r="D23" s="5"/>
      <c r="E23" s="5"/>
    </row>
    <row r="24" spans="1:6" x14ac:dyDescent="0.25">
      <c r="A24" s="1"/>
      <c r="B24" s="6">
        <v>2</v>
      </c>
      <c r="C24" s="6" t="s">
        <v>13</v>
      </c>
      <c r="D24" s="21">
        <f>3.466</f>
        <v>3.4660000000000002</v>
      </c>
      <c r="E24" s="23">
        <f>D24/12/$E$5*1000</f>
        <v>3.3514345609678739E-2</v>
      </c>
    </row>
    <row r="25" spans="1:6" ht="34.5" customHeight="1" x14ac:dyDescent="0.25">
      <c r="A25" s="1"/>
      <c r="B25" s="6">
        <v>3</v>
      </c>
      <c r="C25" s="6" t="s">
        <v>14</v>
      </c>
      <c r="D25" s="21">
        <f>(6.94926+113.46)*1.302</f>
        <v>156.77285652</v>
      </c>
      <c r="E25" s="23">
        <f>D25/12/$E$5*1000</f>
        <v>1.5159087408043441</v>
      </c>
    </row>
    <row r="26" spans="1:6" ht="136.5" customHeight="1" x14ac:dyDescent="0.25">
      <c r="A26" s="1"/>
      <c r="B26" s="6"/>
      <c r="C26" s="35" t="s">
        <v>36</v>
      </c>
      <c r="D26" s="36"/>
      <c r="E26" s="37"/>
    </row>
    <row r="27" spans="1:6" ht="19.5" customHeight="1" x14ac:dyDescent="0.25">
      <c r="A27" s="1"/>
      <c r="B27" s="6">
        <v>4</v>
      </c>
      <c r="C27" s="6" t="s">
        <v>15</v>
      </c>
      <c r="D27" s="23">
        <f>SUM(D28:D34)</f>
        <v>85.696255999999991</v>
      </c>
      <c r="E27" s="23">
        <f t="shared" ref="E27:E43" si="0">D27/12/$E$5*1000</f>
        <v>0.828636451540538</v>
      </c>
    </row>
    <row r="28" spans="1:6" ht="33.75" customHeight="1" x14ac:dyDescent="0.25">
      <c r="A28" s="1"/>
      <c r="B28" s="7" t="s">
        <v>41</v>
      </c>
      <c r="C28" s="7" t="s">
        <v>16</v>
      </c>
      <c r="D28" s="24">
        <v>15.295</v>
      </c>
      <c r="E28" s="24">
        <f t="shared" si="0"/>
        <v>0.14789437856319571</v>
      </c>
    </row>
    <row r="29" spans="1:6" ht="45" x14ac:dyDescent="0.25">
      <c r="A29" s="1"/>
      <c r="B29" s="7" t="s">
        <v>42</v>
      </c>
      <c r="C29" s="7" t="s">
        <v>17</v>
      </c>
      <c r="D29" s="24">
        <v>51.162999999999997</v>
      </c>
      <c r="E29" s="24">
        <f t="shared" si="0"/>
        <v>0.49471854138141758</v>
      </c>
    </row>
    <row r="30" spans="1:6" ht="30" x14ac:dyDescent="0.25">
      <c r="A30" s="1"/>
      <c r="B30" s="7" t="s">
        <v>43</v>
      </c>
      <c r="C30" s="7" t="s">
        <v>18</v>
      </c>
      <c r="D30" s="24">
        <v>0</v>
      </c>
      <c r="E30" s="24">
        <f t="shared" si="0"/>
        <v>0</v>
      </c>
    </row>
    <row r="31" spans="1:6" x14ac:dyDescent="0.25">
      <c r="A31" s="1"/>
      <c r="B31" s="7" t="s">
        <v>44</v>
      </c>
      <c r="C31" s="7" t="s">
        <v>19</v>
      </c>
      <c r="D31" s="24">
        <f>0.01*E5*12/1000</f>
        <v>1.034184</v>
      </c>
      <c r="E31" s="24">
        <f t="shared" si="0"/>
        <v>9.9999999999999985E-3</v>
      </c>
    </row>
    <row r="32" spans="1:6" ht="15.75" customHeight="1" x14ac:dyDescent="0.25">
      <c r="A32" s="1"/>
      <c r="B32" s="7" t="s">
        <v>45</v>
      </c>
      <c r="C32" s="7" t="s">
        <v>20</v>
      </c>
      <c r="D32" s="24">
        <f>0.08*E5*12/1000</f>
        <v>8.2734719999999999</v>
      </c>
      <c r="E32" s="24">
        <f t="shared" si="0"/>
        <v>7.9999999999999988E-2</v>
      </c>
    </row>
    <row r="33" spans="1:5" ht="45" x14ac:dyDescent="0.25">
      <c r="A33" s="1"/>
      <c r="B33" s="7" t="s">
        <v>46</v>
      </c>
      <c r="C33" s="7" t="s">
        <v>21</v>
      </c>
      <c r="D33" s="24">
        <f>5</f>
        <v>5</v>
      </c>
      <c r="E33" s="24">
        <f t="shared" si="0"/>
        <v>4.8347296032427496E-2</v>
      </c>
    </row>
    <row r="34" spans="1:5" x14ac:dyDescent="0.25">
      <c r="A34" s="1"/>
      <c r="B34" s="7" t="s">
        <v>47</v>
      </c>
      <c r="C34" s="7" t="s">
        <v>48</v>
      </c>
      <c r="D34" s="24">
        <f>0.087+0.677+0.371+0.079+0.0696+3.019+0.628</f>
        <v>4.9306000000000001</v>
      </c>
      <c r="E34" s="24">
        <f t="shared" si="0"/>
        <v>4.7676235563497399E-2</v>
      </c>
    </row>
    <row r="35" spans="1:5" ht="35.25" customHeight="1" x14ac:dyDescent="0.25">
      <c r="A35" s="1"/>
      <c r="B35" s="6">
        <v>5</v>
      </c>
      <c r="C35" s="6" t="s">
        <v>49</v>
      </c>
      <c r="D35" s="23">
        <f>0.865+24.862+19.76+0.88</f>
        <v>46.366999999999997</v>
      </c>
      <c r="E35" s="23">
        <f t="shared" si="0"/>
        <v>0.44834381502711312</v>
      </c>
    </row>
    <row r="36" spans="1:5" ht="30.75" customHeight="1" x14ac:dyDescent="0.25">
      <c r="A36" s="1"/>
      <c r="B36" s="6">
        <v>6</v>
      </c>
      <c r="C36" s="6" t="s">
        <v>22</v>
      </c>
      <c r="D36" s="23">
        <f>2.059+35.411+4.404</f>
        <v>41.873999999999995</v>
      </c>
      <c r="E36" s="23">
        <f t="shared" si="0"/>
        <v>0.40489893481237371</v>
      </c>
    </row>
    <row r="37" spans="1:5" ht="21" customHeight="1" x14ac:dyDescent="0.25">
      <c r="A37" s="1"/>
      <c r="B37" s="6">
        <v>7</v>
      </c>
      <c r="C37" s="6" t="s">
        <v>25</v>
      </c>
      <c r="D37" s="23">
        <f>209748.41*0.302/1000+300.483</f>
        <v>363.82701982000003</v>
      </c>
      <c r="E37" s="23">
        <f t="shared" si="0"/>
        <v>3.5180105263666812</v>
      </c>
    </row>
    <row r="38" spans="1:5" ht="217.5" customHeight="1" x14ac:dyDescent="0.25">
      <c r="A38" s="1"/>
      <c r="B38" s="6"/>
      <c r="C38" s="31" t="s">
        <v>26</v>
      </c>
      <c r="D38" s="31"/>
      <c r="E38" s="31"/>
    </row>
    <row r="39" spans="1:5" ht="15" customHeight="1" x14ac:dyDescent="0.25">
      <c r="A39" s="1"/>
      <c r="B39" s="6">
        <v>8</v>
      </c>
      <c r="C39" s="6" t="s">
        <v>51</v>
      </c>
      <c r="D39" s="21">
        <v>11.295999999999999</v>
      </c>
      <c r="E39" s="23">
        <f t="shared" si="0"/>
        <v>0.10922621119646019</v>
      </c>
    </row>
    <row r="40" spans="1:5" ht="30" x14ac:dyDescent="0.25">
      <c r="A40" s="1"/>
      <c r="B40" s="6">
        <v>9</v>
      </c>
      <c r="C40" s="6" t="s">
        <v>31</v>
      </c>
      <c r="D40" s="21">
        <v>17.54</v>
      </c>
      <c r="E40" s="23">
        <f t="shared" si="0"/>
        <v>0.16960231448175564</v>
      </c>
    </row>
    <row r="41" spans="1:5" x14ac:dyDescent="0.25">
      <c r="A41" s="1"/>
      <c r="B41" s="6">
        <v>10</v>
      </c>
      <c r="C41" s="6" t="s">
        <v>23</v>
      </c>
      <c r="D41" s="21">
        <f>(E13+E15)*0.01+1.33</f>
        <v>15.41056</v>
      </c>
      <c r="E41" s="23">
        <f t="shared" si="0"/>
        <v>0.1490117812690972</v>
      </c>
    </row>
    <row r="42" spans="1:5" x14ac:dyDescent="0.25">
      <c r="A42" s="1"/>
      <c r="B42" s="6">
        <v>11</v>
      </c>
      <c r="C42" s="16" t="s">
        <v>27</v>
      </c>
      <c r="D42" s="21">
        <v>91.841999999999999</v>
      </c>
      <c r="E42" s="23">
        <f t="shared" si="0"/>
        <v>0.88806247244204117</v>
      </c>
    </row>
    <row r="43" spans="1:5" ht="15" customHeight="1" x14ac:dyDescent="0.25">
      <c r="A43" s="1"/>
      <c r="B43" s="15">
        <v>12</v>
      </c>
      <c r="C43" s="17" t="s">
        <v>55</v>
      </c>
      <c r="D43" s="21">
        <f>D18+D24+D25+D27+D35+D36+D37+D39+D40+D41+D42</f>
        <v>1172.3447823400002</v>
      </c>
      <c r="E43" s="23">
        <f t="shared" si="0"/>
        <v>11.335940048772752</v>
      </c>
    </row>
    <row r="44" spans="1:5" ht="15" customHeight="1" x14ac:dyDescent="0.25">
      <c r="A44" s="1"/>
      <c r="B44" s="6">
        <v>13</v>
      </c>
      <c r="C44" s="14" t="s">
        <v>28</v>
      </c>
      <c r="D44" s="21">
        <f>E11-D43</f>
        <v>246.08316765999984</v>
      </c>
      <c r="E44" s="24"/>
    </row>
    <row r="45" spans="1:5" ht="21" customHeight="1" x14ac:dyDescent="0.25">
      <c r="A45" s="1"/>
      <c r="B45" s="6">
        <v>14</v>
      </c>
      <c r="C45" s="14" t="s">
        <v>53</v>
      </c>
      <c r="D45" s="23">
        <f>(76870.25+12504.72)/1000</f>
        <v>89.374970000000005</v>
      </c>
      <c r="E45" s="24"/>
    </row>
    <row r="46" spans="1:5" ht="15" hidden="1" customHeight="1" x14ac:dyDescent="0.25">
      <c r="A46" s="1"/>
      <c r="B46" s="6">
        <v>15</v>
      </c>
      <c r="C46" s="14" t="s">
        <v>29</v>
      </c>
      <c r="D46" s="28">
        <f>D44-D45</f>
        <v>156.70819765999983</v>
      </c>
      <c r="E46" s="27"/>
    </row>
    <row r="47" spans="1:5" x14ac:dyDescent="0.25">
      <c r="A47" s="1"/>
      <c r="B47" s="2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</sheetData>
  <mergeCells count="15">
    <mergeCell ref="B1:E1"/>
    <mergeCell ref="B2:E2"/>
    <mergeCell ref="B4:E4"/>
    <mergeCell ref="B5:D5"/>
    <mergeCell ref="B6:D6"/>
    <mergeCell ref="B7:D7"/>
    <mergeCell ref="C38:E38"/>
    <mergeCell ref="B12:D12"/>
    <mergeCell ref="B13:D13"/>
    <mergeCell ref="B14:D14"/>
    <mergeCell ref="B15:D15"/>
    <mergeCell ref="C26:E26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2021-03-23T06:07:18Z</dcterms:modified>
</cp:coreProperties>
</file>