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F15" i="2" l="1"/>
  <c r="D43" i="2" l="1"/>
  <c r="D19" i="2"/>
  <c r="D22" i="2" s="1"/>
  <c r="D38" i="2"/>
  <c r="D39" i="2"/>
  <c r="D37" i="2"/>
  <c r="D36" i="2"/>
  <c r="D32" i="2"/>
  <c r="D27" i="2"/>
  <c r="D35" i="2"/>
  <c r="D47" i="2"/>
  <c r="D20" i="2" l="1"/>
  <c r="D25" i="2" l="1"/>
  <c r="E12" i="2" l="1"/>
  <c r="E6" i="2" l="1"/>
  <c r="E44" i="2" l="1"/>
  <c r="E41" i="2"/>
  <c r="E32" i="2"/>
  <c r="E30" i="2"/>
  <c r="E42" i="2"/>
  <c r="E31" i="2"/>
  <c r="D34" i="2"/>
  <c r="E34" i="2" s="1"/>
  <c r="E38" i="2"/>
  <c r="E19" i="2"/>
  <c r="E39" i="2"/>
  <c r="E36" i="2"/>
  <c r="E27" i="2"/>
  <c r="E26" i="2"/>
  <c r="E43" i="2"/>
  <c r="E35" i="2"/>
  <c r="E37" i="2"/>
  <c r="D33" i="2"/>
  <c r="E33" i="2" s="1"/>
  <c r="E20" i="2" l="1"/>
  <c r="E22" i="2"/>
  <c r="D29" i="2"/>
  <c r="E25" i="2" l="1"/>
  <c r="D45" i="2"/>
  <c r="E45" i="2" s="1"/>
  <c r="F45" i="2" s="1"/>
  <c r="E29" i="2"/>
  <c r="D46" i="2" l="1"/>
  <c r="D48" i="2" s="1"/>
</calcChain>
</file>

<file path=xl/comments1.xml><?xml version="1.0" encoding="utf-8"?>
<comments xmlns="http://schemas.openxmlformats.org/spreadsheetml/2006/main">
  <authors>
    <author>Автор</author>
  </authors>
  <commentLis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кровля - 55,749
м/п швы- 12,275
подъезды - 680,068</t>
        </r>
      </text>
    </comment>
    <comment ref="D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 +13,530 тыс. руб. нанесение дорожной разметки
</t>
        </r>
      </text>
    </comment>
  </commentList>
</comments>
</file>

<file path=xl/sharedStrings.xml><?xml version="1.0" encoding="utf-8"?>
<sst xmlns="http://schemas.openxmlformats.org/spreadsheetml/2006/main" count="59" uniqueCount="58">
  <si>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</si>
  <si>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</si>
  <si>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</si>
  <si>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</si>
  <si>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</si>
  <si>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</si>
  <si>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</si>
  <si>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</si>
  <si>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</si>
  <si>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</si>
  <si>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</si>
  <si>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</si>
  <si>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</si>
  <si>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</si>
  <si>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</si>
  <si>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</si>
  <si>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</si>
  <si>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</si>
  <si>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</si>
  <si>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</si>
  <si>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</si>
  <si>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</si>
  <si>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</si>
  <si>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</si>
  <si>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</si>
  <si>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</si>
  <si>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</si>
  <si>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</si>
  <si>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</si>
  <si>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t xml:space="preserve">ООО "ДРЭП  ДСК 2005" </t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</si>
  <si>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</si>
  <si>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</si>
  <si>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</si>
  <si>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</si>
  <si>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</si>
  <si>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</si>
  <si>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</si>
  <si>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</si>
  <si>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</si>
  <si>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</si>
  <si>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</si>
  <si>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</si>
  <si>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</si>
  <si>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</si>
  <si>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</si>
  <si>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</si>
  <si>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</si>
  <si>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</si>
  <si>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</si>
  <si>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</si>
  <si>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</si>
  <si>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>Всего затрат:</t>
  </si>
  <si>
    <t xml:space="preserve">Отчет о фактических  расходах,  о выполнении договора упрвления многоквартирным домом № 40, ул.Есенина                                                за 2020 год </t>
  </si>
  <si>
    <t xml:space="preserve">Содержание мусоропроводов </t>
  </si>
  <si>
    <r>
      <t xml:space="preserve">Содержание и техническое обслуживание внутридомового инженерного оборудования  и конструктивных элементов  </t>
    </r>
    <r>
      <rPr>
        <sz val="11"/>
        <color theme="1"/>
        <rFont val="Times New Roman"/>
        <family val="1"/>
        <charset val="204"/>
      </rPr>
      <t>- фонд оплаты труда основного производственного персонала (рабочий по комплексному обслуживанию и ренту зданий, плотник, элекромонтер, маляр, кладовщик, электрогазосварщик)</t>
    </r>
  </si>
  <si>
    <r>
      <t xml:space="preserve">Формирование, печать  единого платежного документа   - </t>
    </r>
    <r>
      <rPr>
        <sz val="13"/>
        <color theme="1"/>
        <rFont val="Times New Roman"/>
        <family val="1"/>
        <charset val="204"/>
      </rPr>
      <t>услуга сторонней организации</t>
    </r>
  </si>
  <si>
    <r>
      <t xml:space="preserve">Задолженность собственников помещений </t>
    </r>
    <r>
      <rPr>
        <sz val="10"/>
        <color theme="1"/>
        <rFont val="Times New Roman"/>
        <family val="1"/>
        <charset val="204"/>
      </rPr>
      <t>по состоянию на 01.01.2021 г.</t>
    </r>
  </si>
  <si>
    <r>
      <t xml:space="preserve">Сумма доходов, начисленных  за оказание услуг по управлению, содержанию  МКД, </t>
    </r>
    <r>
      <rPr>
        <b/>
        <sz val="10"/>
        <rFont val="Times New Roman"/>
        <family val="1"/>
        <charset val="204"/>
      </rPr>
      <t xml:space="preserve">в том числе: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</si>
</sst>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165" fontId="8" fillId="2" borderId="2" xfId="0" applyNumberFormat="1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2" fontId="7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2" fontId="8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" fontId="6" fillId="0" borderId="2" xfId="0" applyNumberFormat="1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/>
    </xf>
    <xf numFmtId="164" fontId="5" fillId="3" borderId="4" xfId="0" applyNumberFormat="1" applyFont="1" applyFill="1" applyBorder="1" applyAlignment="1">
      <alignment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4"/>
  <sheetViews>
    <sheetView tabSelected="1" topLeftCell="A37" workbookViewId="0">
      <selection activeCell="E58" sqref="E58"/>
    </sheetView>
  </sheetViews>
  <sheetFormatPr defaultRowHeight="15" x14ac:dyDescent="0.25"/>
  <cols>
    <col min="1" max="1" width="7.28515625" customWidth="1"/>
    <col min="2" max="2" width="5.140625" customWidth="1"/>
    <col min="3" max="3" width="70.85546875" customWidth="1"/>
    <col min="4" max="4" width="29.5703125" customWidth="1"/>
    <col min="5" max="5" width="21.5703125" customWidth="1"/>
  </cols>
  <sheetData>
    <row r="2" spans="1:6" ht="16.5" x14ac:dyDescent="0.25">
      <c r="A2" s="1"/>
      <c r="B2" s="5" t="s">
        <v>29</v>
      </c>
      <c r="C2" s="5"/>
      <c r="D2" s="5"/>
      <c r="E2" s="5"/>
    </row>
    <row r="3" spans="1:6" ht="40.5" customHeight="1" x14ac:dyDescent="0.25">
      <c r="A3" s="1"/>
      <c r="B3" s="6" t="s">
        <v>52</v>
      </c>
      <c r="C3" s="6"/>
      <c r="D3" s="6"/>
      <c r="E3" s="6"/>
    </row>
    <row r="4" spans="1:6" ht="16.5" x14ac:dyDescent="0.25">
      <c r="A4" s="1"/>
      <c r="B4" s="7"/>
      <c r="C4" s="8"/>
      <c r="D4" s="8"/>
      <c r="E4" s="8"/>
    </row>
    <row r="5" spans="1:6" ht="16.5" x14ac:dyDescent="0.25">
      <c r="A5" s="1"/>
      <c r="B5" s="9" t="s">
        <v>0</v>
      </c>
      <c r="C5" s="9"/>
      <c r="D5" s="9"/>
      <c r="E5" s="9"/>
    </row>
    <row r="6" spans="1:6" ht="15.75" customHeight="1" x14ac:dyDescent="0.25">
      <c r="A6" s="1"/>
      <c r="B6" s="10" t="s">
        <v>1</v>
      </c>
      <c r="C6" s="10"/>
      <c r="D6" s="10"/>
      <c r="E6" s="11">
        <f>E7+E8</f>
        <v>19336.2</v>
      </c>
    </row>
    <row r="7" spans="1:6" ht="15.75" customHeight="1" x14ac:dyDescent="0.25">
      <c r="A7" s="1"/>
      <c r="B7" s="12" t="s">
        <v>2</v>
      </c>
      <c r="C7" s="12"/>
      <c r="D7" s="12"/>
      <c r="E7" s="13">
        <v>19084.900000000001</v>
      </c>
    </row>
    <row r="8" spans="1:6" ht="15.75" customHeight="1" x14ac:dyDescent="0.25">
      <c r="A8" s="1"/>
      <c r="B8" s="12" t="s">
        <v>3</v>
      </c>
      <c r="C8" s="12"/>
      <c r="D8" s="12"/>
      <c r="E8" s="14">
        <v>251.3</v>
      </c>
    </row>
    <row r="9" spans="1:6" ht="15.75" customHeight="1" x14ac:dyDescent="0.25">
      <c r="A9" s="1"/>
      <c r="B9" s="12" t="s">
        <v>8</v>
      </c>
      <c r="C9" s="12"/>
      <c r="D9" s="12"/>
      <c r="E9" s="15">
        <v>10.09</v>
      </c>
    </row>
    <row r="10" spans="1:6" ht="15.75" customHeight="1" x14ac:dyDescent="0.25">
      <c r="A10" s="1"/>
      <c r="B10" s="16"/>
      <c r="C10" s="16"/>
      <c r="D10" s="16"/>
      <c r="E10" s="17"/>
    </row>
    <row r="11" spans="1:6" ht="15.75" customHeight="1" x14ac:dyDescent="0.25">
      <c r="A11" s="1"/>
      <c r="B11" s="18" t="s">
        <v>30</v>
      </c>
      <c r="C11" s="18"/>
      <c r="D11" s="8"/>
      <c r="E11" s="8"/>
    </row>
    <row r="12" spans="1:6" ht="15.75" customHeight="1" x14ac:dyDescent="0.25">
      <c r="A12" s="1"/>
      <c r="B12" s="19" t="s">
        <v>57</v>
      </c>
      <c r="C12" s="19"/>
      <c r="D12" s="19"/>
      <c r="E12" s="20">
        <f>E13+E15</f>
        <v>2908.89</v>
      </c>
    </row>
    <row r="13" spans="1:6" ht="15.75" customHeight="1" x14ac:dyDescent="0.25">
      <c r="A13" s="1"/>
      <c r="B13" s="21" t="s">
        <v>4</v>
      </c>
      <c r="C13" s="21"/>
      <c r="D13" s="21"/>
      <c r="E13" s="22">
        <v>2253.2449999999999</v>
      </c>
    </row>
    <row r="14" spans="1:6" ht="15.75" customHeight="1" x14ac:dyDescent="0.25">
      <c r="A14" s="1"/>
      <c r="B14" s="23" t="s">
        <v>5</v>
      </c>
      <c r="C14" s="23"/>
      <c r="D14" s="23"/>
      <c r="E14" s="24">
        <v>2205.56</v>
      </c>
    </row>
    <row r="15" spans="1:6" ht="15.75" customHeight="1" x14ac:dyDescent="0.25">
      <c r="A15" s="1"/>
      <c r="B15" s="21" t="s">
        <v>6</v>
      </c>
      <c r="C15" s="21"/>
      <c r="D15" s="21"/>
      <c r="E15" s="22">
        <v>655.64499999999998</v>
      </c>
      <c r="F15" s="4">
        <f>E15/12/E6*1000</f>
        <v>2.8256370607116872</v>
      </c>
    </row>
    <row r="16" spans="1:6" ht="15.75" customHeight="1" x14ac:dyDescent="0.25">
      <c r="A16" s="1"/>
      <c r="B16" s="25" t="s">
        <v>7</v>
      </c>
      <c r="C16" s="25"/>
      <c r="D16" s="25"/>
      <c r="E16" s="26">
        <v>646.27599999999995</v>
      </c>
    </row>
    <row r="17" spans="1:8" ht="15.75" customHeight="1" x14ac:dyDescent="0.25">
      <c r="A17" s="1"/>
      <c r="B17" s="27"/>
      <c r="C17" s="27"/>
      <c r="D17" s="8"/>
      <c r="E17" s="8"/>
      <c r="H17" t="s">
        <v>9</v>
      </c>
    </row>
    <row r="18" spans="1:8" ht="71.25" customHeight="1" x14ac:dyDescent="0.25">
      <c r="A18" s="1"/>
      <c r="B18" s="28" t="s">
        <v>10</v>
      </c>
      <c r="C18" s="28" t="s">
        <v>11</v>
      </c>
      <c r="D18" s="28" t="s">
        <v>31</v>
      </c>
      <c r="E18" s="28" t="s">
        <v>12</v>
      </c>
    </row>
    <row r="19" spans="1:8" ht="29.25" customHeight="1" x14ac:dyDescent="0.25">
      <c r="A19" s="1"/>
      <c r="B19" s="29">
        <v>1</v>
      </c>
      <c r="C19" s="30" t="s">
        <v>49</v>
      </c>
      <c r="D19" s="31">
        <f>408477.99*1.302/1000</f>
        <v>531.83834297999999</v>
      </c>
      <c r="E19" s="31">
        <f>D19/12/$E$6*1000</f>
        <v>2.2920667925962701</v>
      </c>
    </row>
    <row r="20" spans="1:8" ht="15.75" customHeight="1" x14ac:dyDescent="0.25">
      <c r="A20" s="1"/>
      <c r="B20" s="32" t="s">
        <v>37</v>
      </c>
      <c r="C20" s="33" t="s">
        <v>39</v>
      </c>
      <c r="D20" s="34">
        <f>D19*0.41</f>
        <v>218.05372062179998</v>
      </c>
      <c r="E20" s="34">
        <f>E19*0.41</f>
        <v>0.93974738496447063</v>
      </c>
    </row>
    <row r="21" spans="1:8" ht="107.25" customHeight="1" x14ac:dyDescent="0.25">
      <c r="A21" s="1"/>
      <c r="B21" s="32"/>
      <c r="C21" s="2" t="s">
        <v>23</v>
      </c>
      <c r="D21" s="34"/>
      <c r="E21" s="31"/>
      <c r="F21" t="s">
        <v>9</v>
      </c>
    </row>
    <row r="22" spans="1:8" ht="25.5" customHeight="1" x14ac:dyDescent="0.25">
      <c r="A22" s="1"/>
      <c r="B22" s="35" t="s">
        <v>35</v>
      </c>
      <c r="C22" s="33" t="s">
        <v>38</v>
      </c>
      <c r="D22" s="34">
        <f>D19*0.457</f>
        <v>243.05012274186001</v>
      </c>
      <c r="E22" s="34">
        <f>E19*0.457</f>
        <v>1.0474745242164956</v>
      </c>
    </row>
    <row r="23" spans="1:8" ht="124.5" customHeight="1" x14ac:dyDescent="0.25">
      <c r="A23" s="1"/>
      <c r="B23" s="36"/>
      <c r="C23" s="2" t="s">
        <v>33</v>
      </c>
      <c r="D23" s="31"/>
      <c r="E23" s="31"/>
    </row>
    <row r="24" spans="1:8" ht="94.5" customHeight="1" x14ac:dyDescent="0.25">
      <c r="A24" s="1"/>
      <c r="B24" s="36"/>
      <c r="C24" s="2" t="s">
        <v>32</v>
      </c>
      <c r="D24" s="31"/>
      <c r="E24" s="31"/>
    </row>
    <row r="25" spans="1:8" ht="20.25" customHeight="1" x14ac:dyDescent="0.25">
      <c r="A25" s="1"/>
      <c r="B25" s="48" t="s">
        <v>36</v>
      </c>
      <c r="C25" s="33" t="s">
        <v>53</v>
      </c>
      <c r="D25" s="34">
        <f>D19-D20-D22</f>
        <v>70.734499616340003</v>
      </c>
      <c r="E25" s="34">
        <f>E19-E20-E22</f>
        <v>0.30484488341530391</v>
      </c>
    </row>
    <row r="26" spans="1:8" ht="16.5" x14ac:dyDescent="0.25">
      <c r="A26" s="1"/>
      <c r="B26" s="29">
        <v>2</v>
      </c>
      <c r="C26" s="30" t="s">
        <v>13</v>
      </c>
      <c r="D26" s="31">
        <v>7.2510000000000003</v>
      </c>
      <c r="E26" s="31">
        <f>D26/12/$E$6*1000</f>
        <v>3.1249676772064833E-2</v>
      </c>
    </row>
    <row r="27" spans="1:8" ht="78" x14ac:dyDescent="0.25">
      <c r="A27" s="1"/>
      <c r="B27" s="29">
        <v>3</v>
      </c>
      <c r="C27" s="30" t="s">
        <v>54</v>
      </c>
      <c r="D27" s="31">
        <f>(15591.74+254564.73)*1.302/1000</f>
        <v>351.74372394000005</v>
      </c>
      <c r="E27" s="31">
        <f>D27/12/$E$6*1000</f>
        <v>1.5159119679668189</v>
      </c>
    </row>
    <row r="28" spans="1:8" ht="222.75" customHeight="1" x14ac:dyDescent="0.25">
      <c r="A28" s="1"/>
      <c r="B28" s="29"/>
      <c r="C28" s="45" t="s">
        <v>34</v>
      </c>
      <c r="D28" s="46"/>
      <c r="E28" s="47"/>
    </row>
    <row r="29" spans="1:8" ht="33" x14ac:dyDescent="0.25">
      <c r="A29" s="1"/>
      <c r="B29" s="29">
        <v>4</v>
      </c>
      <c r="C29" s="30" t="s">
        <v>14</v>
      </c>
      <c r="D29" s="31">
        <f>SUM(D30:D36)</f>
        <v>955.08309600000007</v>
      </c>
      <c r="E29" s="31">
        <f t="shared" ref="E29:E45" si="0">D29/12/$E$6*1000</f>
        <v>4.1161271604555187</v>
      </c>
    </row>
    <row r="30" spans="1:8" ht="49.5" x14ac:dyDescent="0.25">
      <c r="A30" s="1"/>
      <c r="B30" s="32" t="s">
        <v>40</v>
      </c>
      <c r="C30" s="33" t="s">
        <v>15</v>
      </c>
      <c r="D30" s="34">
        <v>21.106999999999999</v>
      </c>
      <c r="E30" s="34">
        <f t="shared" si="0"/>
        <v>9.0964960367945435E-2</v>
      </c>
    </row>
    <row r="31" spans="1:8" ht="49.5" x14ac:dyDescent="0.25">
      <c r="A31" s="1"/>
      <c r="B31" s="32" t="s">
        <v>41</v>
      </c>
      <c r="C31" s="33" t="s">
        <v>16</v>
      </c>
      <c r="D31" s="34">
        <v>114.821</v>
      </c>
      <c r="E31" s="34">
        <f t="shared" si="0"/>
        <v>0.49484472991935674</v>
      </c>
    </row>
    <row r="32" spans="1:8" ht="33" x14ac:dyDescent="0.25">
      <c r="A32" s="1"/>
      <c r="B32" s="32" t="s">
        <v>42</v>
      </c>
      <c r="C32" s="33" t="s">
        <v>17</v>
      </c>
      <c r="D32" s="34">
        <f>25.584+1.521</f>
        <v>27.105</v>
      </c>
      <c r="E32" s="34">
        <f t="shared" si="0"/>
        <v>0.11681457576979964</v>
      </c>
    </row>
    <row r="33" spans="1:6" ht="33" x14ac:dyDescent="0.25">
      <c r="A33" s="1"/>
      <c r="B33" s="32" t="s">
        <v>43</v>
      </c>
      <c r="C33" s="33" t="s">
        <v>18</v>
      </c>
      <c r="D33" s="34">
        <f>0.01*E6*12/1000</f>
        <v>2.320344</v>
      </c>
      <c r="E33" s="34">
        <f t="shared" si="0"/>
        <v>9.9999999999999985E-3</v>
      </c>
    </row>
    <row r="34" spans="1:6" ht="33" x14ac:dyDescent="0.25">
      <c r="A34" s="1"/>
      <c r="B34" s="32" t="s">
        <v>44</v>
      </c>
      <c r="C34" s="33" t="s">
        <v>19</v>
      </c>
      <c r="D34" s="34">
        <f>0.08*E6*12/1000</f>
        <v>18.562752</v>
      </c>
      <c r="E34" s="34">
        <f t="shared" si="0"/>
        <v>7.9999999999999988E-2</v>
      </c>
    </row>
    <row r="35" spans="1:6" ht="66" x14ac:dyDescent="0.25">
      <c r="A35" s="1"/>
      <c r="B35" s="32" t="s">
        <v>45</v>
      </c>
      <c r="C35" s="33" t="s">
        <v>20</v>
      </c>
      <c r="D35" s="34">
        <f>680.068+12.275+55.749</f>
        <v>748.09199999999998</v>
      </c>
      <c r="E35" s="34">
        <f t="shared" si="0"/>
        <v>3.2240564330116568</v>
      </c>
    </row>
    <row r="36" spans="1:6" ht="33" x14ac:dyDescent="0.25">
      <c r="A36" s="1"/>
      <c r="B36" s="32" t="s">
        <v>46</v>
      </c>
      <c r="C36" s="33" t="s">
        <v>47</v>
      </c>
      <c r="D36" s="34">
        <f>0.196+0.831+0.178+0.157+6.774+1.409+13.53</f>
        <v>23.074999999999999</v>
      </c>
      <c r="E36" s="34">
        <f t="shared" si="0"/>
        <v>9.9446461386759888E-2</v>
      </c>
    </row>
    <row r="37" spans="1:6" ht="49.5" x14ac:dyDescent="0.25">
      <c r="A37" s="1"/>
      <c r="B37" s="29">
        <v>5</v>
      </c>
      <c r="C37" s="30" t="s">
        <v>48</v>
      </c>
      <c r="D37" s="31">
        <f>230.857+42.598+46.181+1.978</f>
        <v>321.61399999999998</v>
      </c>
      <c r="E37" s="31">
        <f t="shared" si="0"/>
        <v>1.386061721882617</v>
      </c>
    </row>
    <row r="38" spans="1:6" ht="33" x14ac:dyDescent="0.25">
      <c r="A38" s="1"/>
      <c r="B38" s="29">
        <v>6</v>
      </c>
      <c r="C38" s="30" t="s">
        <v>21</v>
      </c>
      <c r="D38" s="31">
        <f>12.632+79.45+9.88</f>
        <v>101.962</v>
      </c>
      <c r="E38" s="31">
        <f t="shared" si="0"/>
        <v>0.43942622300831252</v>
      </c>
    </row>
    <row r="39" spans="1:6" ht="16.5" x14ac:dyDescent="0.25">
      <c r="A39" s="1"/>
      <c r="B39" s="29">
        <v>7</v>
      </c>
      <c r="C39" s="30" t="s">
        <v>24</v>
      </c>
      <c r="D39" s="31">
        <f>674.178+142.121</f>
        <v>816.29899999999998</v>
      </c>
      <c r="E39" s="31">
        <f t="shared" si="0"/>
        <v>3.5180085366652531</v>
      </c>
    </row>
    <row r="40" spans="1:6" ht="342.75" customHeight="1" x14ac:dyDescent="0.25">
      <c r="A40" s="1"/>
      <c r="B40" s="29"/>
      <c r="C40" s="44" t="s">
        <v>25</v>
      </c>
      <c r="D40" s="44"/>
      <c r="E40" s="44"/>
    </row>
    <row r="41" spans="1:6" ht="16.5" x14ac:dyDescent="0.25">
      <c r="A41" s="1"/>
      <c r="B41" s="29">
        <v>8</v>
      </c>
      <c r="C41" s="30" t="s">
        <v>50</v>
      </c>
      <c r="D41" s="31">
        <v>25.344999999999999</v>
      </c>
      <c r="E41" s="31">
        <f t="shared" si="0"/>
        <v>0.10922949355785175</v>
      </c>
    </row>
    <row r="42" spans="1:6" ht="33" x14ac:dyDescent="0.25">
      <c r="A42" s="1"/>
      <c r="B42" s="29">
        <v>9</v>
      </c>
      <c r="C42" s="30" t="s">
        <v>55</v>
      </c>
      <c r="D42" s="31">
        <v>39.350999999999999</v>
      </c>
      <c r="E42" s="31">
        <f t="shared" si="0"/>
        <v>0.16959123302406881</v>
      </c>
    </row>
    <row r="43" spans="1:6" ht="16.5" x14ac:dyDescent="0.25">
      <c r="A43" s="1"/>
      <c r="B43" s="29">
        <v>10</v>
      </c>
      <c r="C43" s="30" t="s">
        <v>22</v>
      </c>
      <c r="D43" s="31">
        <f>(E14+E16)*0.01+2.988</f>
        <v>31.506359999999997</v>
      </c>
      <c r="E43" s="31">
        <f t="shared" si="0"/>
        <v>0.13578314249956042</v>
      </c>
    </row>
    <row r="44" spans="1:6" ht="16.5" x14ac:dyDescent="0.25">
      <c r="A44" s="1"/>
      <c r="B44" s="29">
        <v>11</v>
      </c>
      <c r="C44" s="37" t="s">
        <v>26</v>
      </c>
      <c r="D44" s="31">
        <v>539.11400000000003</v>
      </c>
      <c r="E44" s="31">
        <f t="shared" si="0"/>
        <v>2.3234227338704949</v>
      </c>
    </row>
    <row r="45" spans="1:6" ht="16.5" x14ac:dyDescent="0.25">
      <c r="A45" s="1"/>
      <c r="B45" s="38">
        <v>12</v>
      </c>
      <c r="C45" s="39" t="s">
        <v>51</v>
      </c>
      <c r="D45" s="40">
        <f>D19+D26+D27+D29+D37+D38+D39+D41+D42+D43+D44</f>
        <v>3721.1075229199996</v>
      </c>
      <c r="E45" s="40">
        <f t="shared" si="0"/>
        <v>16.036878682298831</v>
      </c>
      <c r="F45" s="3">
        <f>E45-E44</f>
        <v>13.713455948428336</v>
      </c>
    </row>
    <row r="46" spans="1:6" ht="16.5" x14ac:dyDescent="0.25">
      <c r="A46" s="1"/>
      <c r="B46" s="29">
        <v>13</v>
      </c>
      <c r="C46" s="41" t="s">
        <v>27</v>
      </c>
      <c r="D46" s="31">
        <f>E12-D45</f>
        <v>-812.21752291999974</v>
      </c>
      <c r="E46" s="34"/>
    </row>
    <row r="47" spans="1:6" ht="29.25" x14ac:dyDescent="0.25">
      <c r="A47" s="1"/>
      <c r="B47" s="29">
        <v>14</v>
      </c>
      <c r="C47" s="41" t="s">
        <v>56</v>
      </c>
      <c r="D47" s="31">
        <f>(197529.04+78119.18)/1000</f>
        <v>275.64821999999998</v>
      </c>
      <c r="E47" s="34"/>
    </row>
    <row r="48" spans="1:6" ht="16.5" hidden="1" x14ac:dyDescent="0.25">
      <c r="A48" s="1"/>
      <c r="B48" s="29">
        <v>15</v>
      </c>
      <c r="C48" s="41" t="s">
        <v>28</v>
      </c>
      <c r="D48" s="42">
        <f>D46-D47</f>
        <v>-1087.8657429199998</v>
      </c>
      <c r="E48" s="43"/>
    </row>
    <row r="49" spans="1:5" ht="16.5" x14ac:dyDescent="0.25">
      <c r="A49" s="1"/>
      <c r="B49" s="7"/>
      <c r="C49" s="8"/>
      <c r="D49" s="8"/>
      <c r="E49" s="8"/>
    </row>
    <row r="50" spans="1:5" ht="16.5" x14ac:dyDescent="0.25">
      <c r="A50" s="1"/>
      <c r="B50" s="8"/>
      <c r="C50" s="8"/>
      <c r="D50" s="8"/>
      <c r="E50" s="8"/>
    </row>
    <row r="51" spans="1:5" ht="16.5" x14ac:dyDescent="0.25">
      <c r="A51" s="1"/>
      <c r="B51" s="8"/>
      <c r="C51" s="8"/>
      <c r="D51" s="8"/>
      <c r="E51" s="8"/>
    </row>
    <row r="52" spans="1:5" ht="16.5" x14ac:dyDescent="0.25">
      <c r="A52" s="1"/>
      <c r="B52" s="8"/>
      <c r="C52" s="8"/>
      <c r="D52" s="8"/>
      <c r="E52" s="8"/>
    </row>
    <row r="53" spans="1:5" ht="16.5" x14ac:dyDescent="0.25">
      <c r="A53" s="1"/>
      <c r="B53" s="8"/>
      <c r="C53" s="8"/>
      <c r="D53" s="8"/>
      <c r="E53" s="8"/>
    </row>
    <row r="54" spans="1:5" ht="16.5" x14ac:dyDescent="0.25">
      <c r="A54" s="1"/>
      <c r="B54" s="8"/>
      <c r="C54" s="8"/>
      <c r="D54" s="8"/>
      <c r="E54" s="8"/>
    </row>
    <row r="55" spans="1:5" ht="16.5" x14ac:dyDescent="0.25">
      <c r="A55" s="1"/>
      <c r="B55" s="8"/>
      <c r="C55" s="8"/>
      <c r="D55" s="8"/>
      <c r="E55" s="8"/>
    </row>
    <row r="56" spans="1:5" ht="16.5" x14ac:dyDescent="0.25">
      <c r="A56" s="1"/>
      <c r="B56" s="8"/>
      <c r="C56" s="8"/>
      <c r="D56" s="8"/>
      <c r="E56" s="8"/>
    </row>
    <row r="57" spans="1:5" ht="16.5" x14ac:dyDescent="0.25">
      <c r="A57" s="1"/>
      <c r="B57" s="8"/>
      <c r="C57" s="8"/>
      <c r="D57" s="8"/>
      <c r="E57" s="8"/>
    </row>
    <row r="58" spans="1:5" ht="16.5" x14ac:dyDescent="0.25">
      <c r="A58" s="1"/>
      <c r="B58" s="8"/>
      <c r="C58" s="8"/>
      <c r="D58" s="8"/>
      <c r="E58" s="8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</sheetData>
  <mergeCells count="15">
    <mergeCell ref="B2:E2"/>
    <mergeCell ref="B3:E3"/>
    <mergeCell ref="B5:E5"/>
    <mergeCell ref="B6:D6"/>
    <mergeCell ref="B7:D7"/>
    <mergeCell ref="B8:D8"/>
    <mergeCell ref="C40:E40"/>
    <mergeCell ref="B13:D13"/>
    <mergeCell ref="B14:D14"/>
    <mergeCell ref="B15:D15"/>
    <mergeCell ref="B16:D16"/>
    <mergeCell ref="C28:E28"/>
    <mergeCell ref="B11:C11"/>
    <mergeCell ref="B9:D9"/>
    <mergeCell ref="B12:D12"/>
  </mergeCells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2021-03-23T05:59:34Z</dcterms:modified>
</cp:coreProperties>
</file>