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2020 год " sheetId="2" r:id="rId1"/>
  </sheets>
  <calcPr calcId="144525"/>
</workbook>
</file>

<file path=xl/calcChain.xml><?xml version="1.0" encoding="utf-8"?>
<calcChain xmlns="http://schemas.openxmlformats.org/spreadsheetml/2006/main">
  <c r="D45" i="2" l="1"/>
  <c r="D43" i="2" l="1"/>
  <c r="D42" i="2" l="1"/>
  <c r="D36" i="2"/>
  <c r="D38" i="2"/>
  <c r="D37" i="2"/>
  <c r="D35" i="2"/>
  <c r="D34" i="2"/>
  <c r="D31" i="2"/>
  <c r="D26" i="2"/>
  <c r="D18" i="2"/>
  <c r="D21" i="2"/>
  <c r="D19" i="2"/>
  <c r="D46" i="2" l="1"/>
  <c r="D24" i="2" l="1"/>
  <c r="E11" i="2" l="1"/>
  <c r="E5" i="2" l="1"/>
  <c r="E43" i="2" l="1"/>
  <c r="E40" i="2"/>
  <c r="E31" i="2"/>
  <c r="E29" i="2"/>
  <c r="E41" i="2"/>
  <c r="E30" i="2"/>
  <c r="D33" i="2"/>
  <c r="E33" i="2" s="1"/>
  <c r="E37" i="2"/>
  <c r="E18" i="2"/>
  <c r="E38" i="2"/>
  <c r="E35" i="2"/>
  <c r="E26" i="2"/>
  <c r="E25" i="2"/>
  <c r="E42" i="2"/>
  <c r="E34" i="2"/>
  <c r="E36" i="2"/>
  <c r="D32" i="2"/>
  <c r="E32" i="2" s="1"/>
  <c r="E21" i="2" l="1"/>
  <c r="E19" i="2"/>
  <c r="D28" i="2"/>
  <c r="E24" i="2" l="1"/>
  <c r="D44" i="2"/>
  <c r="E44" i="2" s="1"/>
  <c r="E28" i="2"/>
  <c r="D47" i="2" l="1"/>
</calcChain>
</file>

<file path=xl/comments1.xml><?xml version="1.0" encoding="utf-8"?>
<comments xmlns="http://schemas.openxmlformats.org/spreadsheetml/2006/main">
  <authors>
    <author>Автор</author>
  </authors>
  <commentList>
    <comment ref="D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ЗП плотник, маляры, слесари, электрики</t>
        </r>
      </text>
    </commen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погрузка кго +13,530 тыс. руб. нанесение дорожной разметки
</t>
        </r>
      </text>
    </comment>
  </commentList>
</comments>
</file>

<file path=xl/sharedStrings.xml><?xml version="1.0" encoding="utf-8"?>
<sst xmlns="http://schemas.openxmlformats.org/spreadsheetml/2006/main" count="59" uniqueCount="58">
  <si>
    <t>1. Характеристика жилого дома</t>
  </si>
  <si>
    <t>Общая площадь жилых и нежилых  помещений</t>
  </si>
  <si>
    <t>Общая площадь жилых помещений</t>
  </si>
  <si>
    <t>Общая площадь нежилых помещений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</si>
  <si>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</si>
  <si>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</si>
  <si>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</si>
  <si>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</si>
  <si>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>Тариф на содержание жилого помещения (без техобслуживания лифтов, ОДН)</t>
  </si>
  <si>
    <t xml:space="preserve"> </t>
  </si>
  <si>
    <t>№ п/п</t>
  </si>
  <si>
    <t>Наименование работ (услуг)</t>
  </si>
  <si>
    <t>Стоимость работ (услуг) на 1 кв. м помещения в месяц, руб.</t>
  </si>
  <si>
    <t>Дератизация и дезинсекция</t>
  </si>
  <si>
    <t xml:space="preserve">Содержание и техническое обслуживание внутридомового инженерного оборудования  и конструктивных элементов  </t>
  </si>
  <si>
    <t>Прочие работы по техническому обслуживанию общего имущества</t>
  </si>
  <si>
    <t>Техническое обслуживание, ремонт, замена, аварийно-диспетчерское обеспечение внутридомового газового оборудования (ВДГО)</t>
  </si>
  <si>
    <t>Обеспечение устранения аварий в соответствии с установленными предельными сроками на внутридомовых инженерных системах общего имущества  –   услуга  сторонней организации</t>
  </si>
  <si>
    <t>Проведение оценки технического освидетельствования лифтов, обязательное страхование опасного объекта (лифтов)</t>
  </si>
  <si>
    <t>Утилизация ртутьсодержащих отходов, энергосберегающих ламп, прочее</t>
  </si>
  <si>
    <t xml:space="preserve">Проверка вентканалов и дымоходов </t>
  </si>
  <si>
    <t>Работы, выполняемые в целях надлежащего содержания внутренней отделки мест общего пользования (косметический ремонт). Текущий ремонт кровли. Утепление, герметизация межпанельных швов.</t>
  </si>
  <si>
    <t>Содержание транспортных средств,   услуги привлечённого транспорта сторонних организаций</t>
  </si>
  <si>
    <t>Расходы, связанные с уплатой налоговых обязательств</t>
  </si>
  <si>
    <t>Подметание лестничных площадок и маршей. Мытье  лестничных площадок и маршей с моющими средствами. Влажная протирка стен, дверей, плафонов. Мытьё окон. Влажная протирка подоконников, перил,  шкафов для электросчетчиков и слаботочных устройств, почтовых ящиков. Очистка металлических решеток и приямков. Уборка площадки перед входом в подъезд. Подметание и мытье пола кабины лифта. Мытье стен и дверей кабины лифта.</t>
  </si>
  <si>
    <t>Услуги по управлению многоквартирным домом:</t>
  </si>
  <si>
    <t>Сбор, ведение и хранение информации (документов) об общем имуществе собственников помещений в многоквартирном доме.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 (или) на бумажных носителях. Заключение договоров с ресурсоснабжающими организациями. Осуществление контроля качества предоставления коммунальных услуг. Сбор информации о показаниях и сроках поверки  индивидуальных приборов учета.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доме, в том числе: - определение способа выполнения (предоставления) отдельных работ (услуг), проведения мероприятий; - 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договорам; 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 - 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домом.  Начисление и сбор платы за содержание и ремонт помещений, взыскание задолженности по оплате, проведение текущей сверки расчетов. Оформление платежных документов и направление их собственникам и пользователям помещений. Осуществление функций, связанных с регистрационным учетом граждан. Выдача справок обратившимся гражданам о месте проживания, составе семьи, выписок из домовой книги и финансового лицевого счета и других справок, связанных с пользованием гражданами жилыми помещениями.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том числе по телефону) о результатах их рассмотрения.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 Организация выполнения работ по ликвидации аварий в квартире, составление актов о порче личного имущества. Решение прочих  вопросов использования общего имущества.</t>
  </si>
  <si>
    <t>Коммунальные ресурсы на ОДН (электроэнергия)</t>
  </si>
  <si>
    <t>Финансовый результат:</t>
  </si>
  <si>
    <t>Финансовый результат с учетом задолженности:</t>
  </si>
  <si>
    <t xml:space="preserve">ООО "ДРЭП  ДСК 2005" </t>
  </si>
  <si>
    <r>
      <t xml:space="preserve">Формирование, печать  единого платежного документа   - </t>
    </r>
    <r>
      <rPr>
        <sz val="11"/>
        <color theme="1"/>
        <rFont val="Times New Roman"/>
        <family val="1"/>
        <charset val="204"/>
      </rPr>
      <t>услуга сторонней организации</t>
    </r>
  </si>
  <si>
    <t>2. Показатели деятельности</t>
  </si>
  <si>
    <t xml:space="preserve">Стоимость работ (услуг), тыс.руб. в год </t>
  </si>
  <si>
    <t>Содержание в теплый  период:    Подметание территорий в дни без осадков. Подметание территорий в дни с осадками до 2 см.  Частичная уборка территорий в дни с осадками свыше 2 см. Уборка мусора с газонов. Очистка урн от мусора. Промывка урн. Стрижка газонов. Содержание элементов  благоустройства (очистка, мелкий ремонт, покраска ограждений, скамеек, детского игрового оборудования). Погрузка крупногабаритных отходов.</t>
  </si>
  <si>
    <t>Содержание в холодный   период:    Подметание, сдвигание свежевыпавшего снега толщиной слоя до 2 см.  Подсыпка территории песком или смесью песка с хлоридами  (перед входом в подъезд, тротуары, пешеходные дорожки). Очистка территорий от снега наносного происхождения (или подметание территорий, свободных от снежного покрова).Очистка территорий от наледи и льда (перед входом в подъезд, тротуары, пешеходные дорожки).  Очистка урн от мусора. Промывка урн. Погрузка крупногабаритных отходов.</t>
  </si>
  <si>
    <t>Обеспечение надлежащего функционирования и содержания внутридомового инженерного оборудования дома. Работы по устранению аварийного состояния строительных конструкций и инженерного оборудования мест общего пользования, планово-предупредительные ремонты внутридомового инженерного оборудования и сетей, подготовка дома и его инженерной системы к сезонной эксплуатации. При проведении технических осмотров (весной и осенью - два раза в год) мест общего пользования: - устранение незначительных неисправностей, замена и восстановление работоспособности инженерного оборудования; устранение течи в трубопроводах, арматуре; разборка, осмотр регулирующих кранов, вентилей, задвижек; очистка от накипи запорной арматуры, уплотнение сгонов, устранение засоров, замена разбитых стекол, смена перегоревших электролампочек, ремонт электропроводки, устранение мелких неисправностей электротехнических устройств и др. в местах общего пользования;  проверка заземления оболочки электрокабеля, замеры сопротивления изоляции проводов. При подготовке дома к эксплуатации в осенне-зимний период:  замена разбитых стекол в местах общего пользования, ремонт входных дверей в подъездах и во вспомогательных помещениях; установка пружин или доводчиков на входных дверях в местах общего пользования;  ремонт и прочистка вентиляционных каналов; ремонт труб водостока;  Технические осмотры и техническое обслуживание помещений собственника с выполнением следующих видов работ: - устранение засоров стояков и системы внутридомовой канализации, происшедших не по вине собственника; - аварийные отключения вследствие протечек и подключения после ликвидации аварии.</t>
  </si>
  <si>
    <t>1.2.</t>
  </si>
  <si>
    <t>1.3.</t>
  </si>
  <si>
    <t>1.1.</t>
  </si>
  <si>
    <t>Содержание придомовой территории:</t>
  </si>
  <si>
    <t>Содержание подъездов:</t>
  </si>
  <si>
    <t>4.1.</t>
  </si>
  <si>
    <t>4.2.</t>
  </si>
  <si>
    <t>4.3.</t>
  </si>
  <si>
    <t>4.4.</t>
  </si>
  <si>
    <t>4.5.</t>
  </si>
  <si>
    <t>4.6.</t>
  </si>
  <si>
    <t>4.7.</t>
  </si>
  <si>
    <t>Прочие работы и услуги по текущему  ремонту и содержанию  МКД</t>
  </si>
  <si>
    <t>Расходы, связанные с закупкой материалов для содержания  и текущего ремонта, спецодежды, средств индивидуальной защиты</t>
  </si>
  <si>
    <t>Санитарное содержание мест общего пользования, в том числе:</t>
  </si>
  <si>
    <t>Амортизация основных средств</t>
  </si>
  <si>
    <t xml:space="preserve">Сумма доходов, начисленных  за оказание услуг по управлению, содержанию  МКД, в том числе: </t>
  </si>
  <si>
    <r>
      <t xml:space="preserve">Задолженность собственников помещений </t>
    </r>
    <r>
      <rPr>
        <sz val="11"/>
        <color theme="1"/>
        <rFont val="Times New Roman"/>
        <family val="1"/>
        <charset val="204"/>
      </rPr>
      <t>по состоянию на 01.01.2021 г.</t>
    </r>
  </si>
  <si>
    <t>Всего затрат:</t>
  </si>
  <si>
    <t xml:space="preserve">Отчет о фактических  расходах,  о выполнении договора упрвления многоквартирным домом № 44 А, ул.Есенина                                                за 2020 год </t>
  </si>
  <si>
    <t xml:space="preserve">Содержание мусоропроводов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</si>
</sst>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16" fontId="6" fillId="0" borderId="2" xfId="0" applyNumberFormat="1" applyFont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left" vertical="center" wrapText="1"/>
    </xf>
    <xf numFmtId="164" fontId="7" fillId="3" borderId="4" xfId="0" applyNumberFormat="1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3"/>
  <sheetViews>
    <sheetView tabSelected="1" topLeftCell="A40" workbookViewId="0">
      <selection activeCell="I50" sqref="I50"/>
    </sheetView>
  </sheetViews>
  <sheetFormatPr defaultRowHeight="15" x14ac:dyDescent="0.25"/>
  <cols>
    <col min="2" max="2" width="4.42578125" customWidth="1"/>
    <col min="3" max="3" width="70.85546875" customWidth="1"/>
    <col min="4" max="4" width="22.28515625" customWidth="1"/>
    <col min="5" max="5" width="18.28515625" customWidth="1"/>
  </cols>
  <sheetData>
    <row r="1" spans="1:8" x14ac:dyDescent="0.25">
      <c r="A1" s="1"/>
      <c r="B1" s="35" t="s">
        <v>30</v>
      </c>
      <c r="C1" s="35"/>
      <c r="D1" s="35"/>
      <c r="E1" s="35"/>
    </row>
    <row r="2" spans="1:8" ht="40.5" customHeight="1" x14ac:dyDescent="0.25">
      <c r="A2" s="1"/>
      <c r="B2" s="36" t="s">
        <v>56</v>
      </c>
      <c r="C2" s="36"/>
      <c r="D2" s="36"/>
      <c r="E2" s="36"/>
    </row>
    <row r="3" spans="1:8" x14ac:dyDescent="0.25">
      <c r="A3" s="1"/>
      <c r="B3" s="2"/>
      <c r="C3" s="1"/>
      <c r="D3" s="1"/>
      <c r="E3" s="1"/>
    </row>
    <row r="4" spans="1:8" x14ac:dyDescent="0.25">
      <c r="A4" s="1"/>
      <c r="B4" s="37" t="s">
        <v>0</v>
      </c>
      <c r="C4" s="37"/>
      <c r="D4" s="37"/>
      <c r="E4" s="37"/>
    </row>
    <row r="5" spans="1:8" ht="15.75" customHeight="1" x14ac:dyDescent="0.25">
      <c r="A5" s="1"/>
      <c r="B5" s="38" t="s">
        <v>1</v>
      </c>
      <c r="C5" s="38"/>
      <c r="D5" s="38"/>
      <c r="E5" s="9">
        <f>E6+E7</f>
        <v>18850.8</v>
      </c>
    </row>
    <row r="6" spans="1:8" ht="15.75" customHeight="1" x14ac:dyDescent="0.25">
      <c r="A6" s="1"/>
      <c r="B6" s="39" t="s">
        <v>2</v>
      </c>
      <c r="C6" s="39"/>
      <c r="D6" s="39"/>
      <c r="E6" s="10">
        <v>18722.8</v>
      </c>
    </row>
    <row r="7" spans="1:8" ht="15.75" customHeight="1" x14ac:dyDescent="0.25">
      <c r="A7" s="1"/>
      <c r="B7" s="39" t="s">
        <v>3</v>
      </c>
      <c r="C7" s="39"/>
      <c r="D7" s="39"/>
      <c r="E7" s="33">
        <v>128</v>
      </c>
    </row>
    <row r="8" spans="1:8" ht="15.75" customHeight="1" x14ac:dyDescent="0.25">
      <c r="A8" s="1"/>
      <c r="B8" s="39" t="s">
        <v>8</v>
      </c>
      <c r="C8" s="39"/>
      <c r="D8" s="39"/>
      <c r="E8" s="34">
        <v>12.13</v>
      </c>
    </row>
    <row r="9" spans="1:8" ht="15.75" customHeight="1" x14ac:dyDescent="0.25">
      <c r="A9" s="1"/>
      <c r="B9" s="3"/>
      <c r="C9" s="3"/>
      <c r="D9" s="3"/>
      <c r="E9" s="4"/>
    </row>
    <row r="10" spans="1:8" ht="15.75" customHeight="1" x14ac:dyDescent="0.25">
      <c r="A10" s="1"/>
      <c r="B10" s="47" t="s">
        <v>32</v>
      </c>
      <c r="C10" s="47"/>
      <c r="D10" s="1"/>
      <c r="E10" s="1"/>
    </row>
    <row r="11" spans="1:8" ht="15.75" customHeight="1" x14ac:dyDescent="0.25">
      <c r="A11" s="1"/>
      <c r="B11" s="48" t="s">
        <v>53</v>
      </c>
      <c r="C11" s="48"/>
      <c r="D11" s="48"/>
      <c r="E11" s="13">
        <f>E12+E14</f>
        <v>2804.2939999999999</v>
      </c>
    </row>
    <row r="12" spans="1:8" ht="15.75" customHeight="1" x14ac:dyDescent="0.25">
      <c r="A12" s="1"/>
      <c r="B12" s="41" t="s">
        <v>4</v>
      </c>
      <c r="C12" s="41"/>
      <c r="D12" s="41"/>
      <c r="E12" s="14">
        <v>2691.1610000000001</v>
      </c>
    </row>
    <row r="13" spans="1:8" ht="15.75" customHeight="1" x14ac:dyDescent="0.25">
      <c r="A13" s="1"/>
      <c r="B13" s="42" t="s">
        <v>5</v>
      </c>
      <c r="C13" s="42"/>
      <c r="D13" s="42"/>
      <c r="E13" s="15">
        <v>2625.598</v>
      </c>
    </row>
    <row r="14" spans="1:8" ht="15.75" customHeight="1" x14ac:dyDescent="0.25">
      <c r="A14" s="1"/>
      <c r="B14" s="41" t="s">
        <v>6</v>
      </c>
      <c r="C14" s="41"/>
      <c r="D14" s="41"/>
      <c r="E14" s="14">
        <v>113.133</v>
      </c>
    </row>
    <row r="15" spans="1:8" ht="15.75" customHeight="1" x14ac:dyDescent="0.25">
      <c r="A15" s="1"/>
      <c r="B15" s="43" t="s">
        <v>7</v>
      </c>
      <c r="C15" s="43"/>
      <c r="D15" s="43"/>
      <c r="E15" s="16">
        <v>125.393</v>
      </c>
    </row>
    <row r="16" spans="1:8" ht="15.75" customHeight="1" x14ac:dyDescent="0.25">
      <c r="A16" s="1"/>
      <c r="B16" s="11"/>
      <c r="C16" s="11"/>
      <c r="D16" s="1"/>
      <c r="E16" s="1"/>
      <c r="H16" t="s">
        <v>9</v>
      </c>
    </row>
    <row r="17" spans="1:6" ht="57.75" customHeight="1" x14ac:dyDescent="0.25">
      <c r="A17" s="1"/>
      <c r="B17" s="5" t="s">
        <v>10</v>
      </c>
      <c r="C17" s="5" t="s">
        <v>11</v>
      </c>
      <c r="D17" s="5" t="s">
        <v>33</v>
      </c>
      <c r="E17" s="5" t="s">
        <v>12</v>
      </c>
    </row>
    <row r="18" spans="1:6" ht="15.75" customHeight="1" x14ac:dyDescent="0.25">
      <c r="A18" s="1"/>
      <c r="B18" s="6">
        <v>1</v>
      </c>
      <c r="C18" s="19" t="s">
        <v>51</v>
      </c>
      <c r="D18" s="20">
        <f>464404.57*1.302/1000</f>
        <v>604.65475014000003</v>
      </c>
      <c r="E18" s="20">
        <f>D18/12/$E$5*1000</f>
        <v>2.6729844804995015</v>
      </c>
    </row>
    <row r="19" spans="1:6" ht="15.75" customHeight="1" x14ac:dyDescent="0.25">
      <c r="A19" s="1"/>
      <c r="B19" s="7" t="s">
        <v>39</v>
      </c>
      <c r="C19" s="21" t="s">
        <v>41</v>
      </c>
      <c r="D19" s="22">
        <f>D18*0.349</f>
        <v>211.02450779885999</v>
      </c>
      <c r="E19" s="22">
        <f>E18*0.349</f>
        <v>0.93287158369432599</v>
      </c>
    </row>
    <row r="20" spans="1:6" ht="63.75" customHeight="1" x14ac:dyDescent="0.25">
      <c r="A20" s="1"/>
      <c r="B20" s="7"/>
      <c r="C20" s="23" t="s">
        <v>24</v>
      </c>
      <c r="D20" s="22"/>
      <c r="E20" s="20"/>
      <c r="F20" t="s">
        <v>9</v>
      </c>
    </row>
    <row r="21" spans="1:6" x14ac:dyDescent="0.25">
      <c r="A21" s="1"/>
      <c r="B21" s="12" t="s">
        <v>37</v>
      </c>
      <c r="C21" s="21" t="s">
        <v>40</v>
      </c>
      <c r="D21" s="22">
        <f>D18*0.482</f>
        <v>291.44358956747999</v>
      </c>
      <c r="E21" s="22">
        <f>E18*0.482</f>
        <v>1.2883785196007598</v>
      </c>
    </row>
    <row r="22" spans="1:6" ht="67.5" x14ac:dyDescent="0.25">
      <c r="A22" s="1"/>
      <c r="B22" s="8"/>
      <c r="C22" s="24" t="s">
        <v>35</v>
      </c>
      <c r="D22" s="20"/>
      <c r="E22" s="20"/>
    </row>
    <row r="23" spans="1:6" ht="61.5" customHeight="1" x14ac:dyDescent="0.25">
      <c r="A23" s="1"/>
      <c r="B23" s="8"/>
      <c r="C23" s="24" t="s">
        <v>34</v>
      </c>
      <c r="D23" s="20"/>
      <c r="E23" s="20"/>
    </row>
    <row r="24" spans="1:6" x14ac:dyDescent="0.25">
      <c r="A24" s="1"/>
      <c r="B24" s="7" t="s">
        <v>38</v>
      </c>
      <c r="C24" s="21" t="s">
        <v>57</v>
      </c>
      <c r="D24" s="22">
        <f>D18-D19-D21</f>
        <v>102.18665277366006</v>
      </c>
      <c r="E24" s="22">
        <f>E18-E19-E21</f>
        <v>0.45173437720441578</v>
      </c>
    </row>
    <row r="25" spans="1:6" x14ac:dyDescent="0.25">
      <c r="A25" s="1"/>
      <c r="B25" s="6">
        <v>2</v>
      </c>
      <c r="C25" s="19" t="s">
        <v>13</v>
      </c>
      <c r="D25" s="20">
        <v>6.4939999999999998</v>
      </c>
      <c r="E25" s="20">
        <f>D25/12/$E$5*1000</f>
        <v>2.8707888613038531E-2</v>
      </c>
    </row>
    <row r="26" spans="1:6" ht="34.5" customHeight="1" x14ac:dyDescent="0.25">
      <c r="A26" s="1"/>
      <c r="B26" s="6">
        <v>3</v>
      </c>
      <c r="C26" s="19" t="s">
        <v>14</v>
      </c>
      <c r="D26" s="20">
        <f>(15200.33+248174.12)*1.302/1000</f>
        <v>342.91353390000006</v>
      </c>
      <c r="E26" s="20">
        <f>D26/12/$E$5*1000</f>
        <v>1.5159106151993553</v>
      </c>
    </row>
    <row r="27" spans="1:6" ht="146.25" customHeight="1" x14ac:dyDescent="0.25">
      <c r="A27" s="1"/>
      <c r="B27" s="6"/>
      <c r="C27" s="44" t="s">
        <v>36</v>
      </c>
      <c r="D27" s="45"/>
      <c r="E27" s="46"/>
    </row>
    <row r="28" spans="1:6" ht="19.5" customHeight="1" x14ac:dyDescent="0.25">
      <c r="A28" s="1"/>
      <c r="B28" s="6">
        <v>4</v>
      </c>
      <c r="C28" s="19" t="s">
        <v>15</v>
      </c>
      <c r="D28" s="20">
        <f>SUM(D29:D35)</f>
        <v>210.29886400000001</v>
      </c>
      <c r="E28" s="20">
        <f t="shared" ref="E28:E44" si="0">D28/12/$E$5*1000</f>
        <v>0.92966374548206621</v>
      </c>
    </row>
    <row r="29" spans="1:6" ht="33.75" customHeight="1" x14ac:dyDescent="0.25">
      <c r="A29" s="1"/>
      <c r="B29" s="17" t="s">
        <v>42</v>
      </c>
      <c r="C29" s="25" t="s">
        <v>16</v>
      </c>
      <c r="D29" s="26">
        <v>25.852</v>
      </c>
      <c r="E29" s="26">
        <f t="shared" si="0"/>
        <v>0.11428339027167725</v>
      </c>
    </row>
    <row r="30" spans="1:6" ht="38.25" x14ac:dyDescent="0.25">
      <c r="A30" s="1"/>
      <c r="B30" s="17" t="s">
        <v>43</v>
      </c>
      <c r="C30" s="25" t="s">
        <v>17</v>
      </c>
      <c r="D30" s="26">
        <v>111.93899999999999</v>
      </c>
      <c r="E30" s="26">
        <f t="shared" si="0"/>
        <v>0.49484637256774244</v>
      </c>
    </row>
    <row r="31" spans="1:6" ht="25.5" x14ac:dyDescent="0.25">
      <c r="A31" s="1"/>
      <c r="B31" s="17" t="s">
        <v>44</v>
      </c>
      <c r="C31" s="25" t="s">
        <v>18</v>
      </c>
      <c r="D31" s="26">
        <f>25.584+1.483</f>
        <v>27.067</v>
      </c>
      <c r="E31" s="26">
        <f t="shared" si="0"/>
        <v>0.11965451510457559</v>
      </c>
    </row>
    <row r="32" spans="1:6" x14ac:dyDescent="0.25">
      <c r="A32" s="1"/>
      <c r="B32" s="17" t="s">
        <v>45</v>
      </c>
      <c r="C32" s="25" t="s">
        <v>19</v>
      </c>
      <c r="D32" s="26">
        <f>0.01*E5*12/1000</f>
        <v>2.2620960000000001</v>
      </c>
      <c r="E32" s="26">
        <f t="shared" si="0"/>
        <v>0.01</v>
      </c>
    </row>
    <row r="33" spans="1:6" ht="15.75" customHeight="1" x14ac:dyDescent="0.25">
      <c r="A33" s="1"/>
      <c r="B33" s="17" t="s">
        <v>46</v>
      </c>
      <c r="C33" s="25" t="s">
        <v>20</v>
      </c>
      <c r="D33" s="26">
        <f>0.08*E5*12/1000</f>
        <v>18.096768000000001</v>
      </c>
      <c r="E33" s="26">
        <f t="shared" si="0"/>
        <v>0.08</v>
      </c>
    </row>
    <row r="34" spans="1:6" ht="38.25" x14ac:dyDescent="0.25">
      <c r="A34" s="1"/>
      <c r="B34" s="17" t="s">
        <v>47</v>
      </c>
      <c r="C34" s="25" t="s">
        <v>21</v>
      </c>
      <c r="D34" s="26">
        <f>9.17+6.592</f>
        <v>15.762</v>
      </c>
      <c r="E34" s="26">
        <f t="shared" si="0"/>
        <v>6.9678740424809565E-2</v>
      </c>
    </row>
    <row r="35" spans="1:6" x14ac:dyDescent="0.25">
      <c r="A35" s="1"/>
      <c r="B35" s="17" t="s">
        <v>48</v>
      </c>
      <c r="C35" s="25" t="s">
        <v>49</v>
      </c>
      <c r="D35" s="26">
        <f>0.191+0.81+0.174+0.153+6.603+1.374+0.015</f>
        <v>9.32</v>
      </c>
      <c r="E35" s="26">
        <f t="shared" si="0"/>
        <v>4.1200727113261337E-2</v>
      </c>
    </row>
    <row r="36" spans="1:6" ht="35.25" customHeight="1" x14ac:dyDescent="0.25">
      <c r="A36" s="1"/>
      <c r="B36" s="6">
        <v>5</v>
      </c>
      <c r="C36" s="19" t="s">
        <v>50</v>
      </c>
      <c r="D36" s="20">
        <f>1.928+18.925+39.921+64.42</f>
        <v>125.194</v>
      </c>
      <c r="E36" s="20">
        <f t="shared" si="0"/>
        <v>0.55344247105339472</v>
      </c>
    </row>
    <row r="37" spans="1:6" ht="30.75" customHeight="1" x14ac:dyDescent="0.25">
      <c r="A37" s="1"/>
      <c r="B37" s="6">
        <v>6</v>
      </c>
      <c r="C37" s="19" t="s">
        <v>22</v>
      </c>
      <c r="D37" s="20">
        <f>4.516+77.456+9.632</f>
        <v>91.604000000000013</v>
      </c>
      <c r="E37" s="20">
        <f t="shared" si="0"/>
        <v>0.40495186764841107</v>
      </c>
    </row>
    <row r="38" spans="1:6" ht="21" customHeight="1" x14ac:dyDescent="0.25">
      <c r="A38" s="1"/>
      <c r="B38" s="6">
        <v>7</v>
      </c>
      <c r="C38" s="19" t="s">
        <v>25</v>
      </c>
      <c r="D38" s="20">
        <f>657.253+138.554</f>
        <v>795.80700000000002</v>
      </c>
      <c r="E38" s="20">
        <f t="shared" si="0"/>
        <v>3.5180071933286654</v>
      </c>
    </row>
    <row r="39" spans="1:6" ht="220.5" customHeight="1" x14ac:dyDescent="0.25">
      <c r="A39" s="1"/>
      <c r="B39" s="6"/>
      <c r="C39" s="40" t="s">
        <v>26</v>
      </c>
      <c r="D39" s="40"/>
      <c r="E39" s="40"/>
    </row>
    <row r="40" spans="1:6" ht="15" customHeight="1" x14ac:dyDescent="0.25">
      <c r="A40" s="1"/>
      <c r="B40" s="6">
        <v>8</v>
      </c>
      <c r="C40" s="19" t="s">
        <v>52</v>
      </c>
      <c r="D40" s="20">
        <v>26.635999999999999</v>
      </c>
      <c r="E40" s="20">
        <f t="shared" si="0"/>
        <v>0.11774920250953098</v>
      </c>
    </row>
    <row r="41" spans="1:6" ht="30" x14ac:dyDescent="0.25">
      <c r="A41" s="1"/>
      <c r="B41" s="6">
        <v>9</v>
      </c>
      <c r="C41" s="19" t="s">
        <v>31</v>
      </c>
      <c r="D41" s="20">
        <v>38.363</v>
      </c>
      <c r="E41" s="20">
        <f t="shared" si="0"/>
        <v>0.16959050367446829</v>
      </c>
    </row>
    <row r="42" spans="1:6" x14ac:dyDescent="0.25">
      <c r="A42" s="1"/>
      <c r="B42" s="6">
        <v>10</v>
      </c>
      <c r="C42" s="19" t="s">
        <v>23</v>
      </c>
      <c r="D42" s="20">
        <f>(E13+E15)*0.01+2.913</f>
        <v>30.422910000000002</v>
      </c>
      <c r="E42" s="20">
        <f t="shared" si="0"/>
        <v>0.13448991554735079</v>
      </c>
    </row>
    <row r="43" spans="1:6" x14ac:dyDescent="0.25">
      <c r="A43" s="1"/>
      <c r="B43" s="6">
        <v>11</v>
      </c>
      <c r="C43" s="27" t="s">
        <v>27</v>
      </c>
      <c r="D43" s="20">
        <f>E14</f>
        <v>113.133</v>
      </c>
      <c r="E43" s="20">
        <f t="shared" si="0"/>
        <v>0.50012466314426973</v>
      </c>
    </row>
    <row r="44" spans="1:6" ht="15" customHeight="1" x14ac:dyDescent="0.25">
      <c r="A44" s="1"/>
      <c r="B44" s="18">
        <v>12</v>
      </c>
      <c r="C44" s="28" t="s">
        <v>55</v>
      </c>
      <c r="D44" s="29">
        <f>D18+D25+D26+D28+D36+D37+D38+D40+D41+D42+D43</f>
        <v>2385.5210580399998</v>
      </c>
      <c r="E44" s="29">
        <f t="shared" si="0"/>
        <v>10.54562254670005</v>
      </c>
    </row>
    <row r="45" spans="1:6" ht="15" customHeight="1" x14ac:dyDescent="0.25">
      <c r="A45" s="1"/>
      <c r="B45" s="6">
        <v>13</v>
      </c>
      <c r="C45" s="30" t="s">
        <v>28</v>
      </c>
      <c r="D45" s="20">
        <f>E13+E15-D44</f>
        <v>365.46994196000014</v>
      </c>
      <c r="E45" s="22"/>
      <c r="F45" s="49"/>
    </row>
    <row r="46" spans="1:6" ht="21" customHeight="1" x14ac:dyDescent="0.25">
      <c r="A46" s="1"/>
      <c r="B46" s="6">
        <v>14</v>
      </c>
      <c r="C46" s="30" t="s">
        <v>54</v>
      </c>
      <c r="D46" s="20">
        <f>(169572.86+69624.19)/1000</f>
        <v>239.19704999999999</v>
      </c>
      <c r="E46" s="22"/>
    </row>
    <row r="47" spans="1:6" ht="15" hidden="1" customHeight="1" x14ac:dyDescent="0.25">
      <c r="A47" s="1"/>
      <c r="B47" s="6">
        <v>15</v>
      </c>
      <c r="C47" s="30" t="s">
        <v>29</v>
      </c>
      <c r="D47" s="31">
        <f>D45-D46</f>
        <v>126.27289196000015</v>
      </c>
      <c r="E47" s="32"/>
    </row>
    <row r="48" spans="1:6" x14ac:dyDescent="0.25">
      <c r="A48" s="1"/>
      <c r="B48" s="2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</sheetData>
  <mergeCells count="15">
    <mergeCell ref="B7:D7"/>
    <mergeCell ref="C39:E39"/>
    <mergeCell ref="B12:D12"/>
    <mergeCell ref="B13:D13"/>
    <mergeCell ref="B14:D14"/>
    <mergeCell ref="B15:D15"/>
    <mergeCell ref="C27:E27"/>
    <mergeCell ref="B10:C10"/>
    <mergeCell ref="B8:D8"/>
    <mergeCell ref="B11:D11"/>
    <mergeCell ref="B1:E1"/>
    <mergeCell ref="B2:E2"/>
    <mergeCell ref="B4:E4"/>
    <mergeCell ref="B5:D5"/>
    <mergeCell ref="B6:D6"/>
  </mergeCells>
  <pageMargins left="0.7" right="0.7" top="0.75" bottom="0.75" header="0.3" footer="0.3"/>
  <pageSetup paperSize="9" scale="6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2021-03-23T10:59:26Z</dcterms:modified>
</cp:coreProperties>
</file>