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35" i="2" l="1"/>
  <c r="D44" i="2"/>
  <c r="D40" i="2"/>
  <c r="D39" i="2"/>
  <c r="D38" i="2"/>
  <c r="D37" i="2"/>
  <c r="E36" i="2"/>
  <c r="G36" i="2" s="1"/>
  <c r="D32" i="2"/>
  <c r="D27" i="2"/>
  <c r="D19" i="2"/>
  <c r="D22" i="2" s="1"/>
  <c r="D20" i="2"/>
  <c r="D48" i="2"/>
  <c r="D25" i="2" l="1"/>
  <c r="E12" i="2" l="1"/>
  <c r="E6" i="2" l="1"/>
  <c r="E45" i="2" l="1"/>
  <c r="E42" i="2"/>
  <c r="E32" i="2"/>
  <c r="E30" i="2"/>
  <c r="E43" i="2"/>
  <c r="E31" i="2"/>
  <c r="D34" i="2"/>
  <c r="E34" i="2" s="1"/>
  <c r="E39" i="2"/>
  <c r="E19" i="2"/>
  <c r="E40" i="2"/>
  <c r="E37" i="2"/>
  <c r="E27" i="2"/>
  <c r="E26" i="2"/>
  <c r="E44" i="2"/>
  <c r="E35" i="2"/>
  <c r="E38" i="2"/>
  <c r="D33" i="2"/>
  <c r="E33" i="2" s="1"/>
  <c r="E22" i="2" l="1"/>
  <c r="E20" i="2"/>
  <c r="D29" i="2"/>
  <c r="E25" i="2" l="1"/>
  <c r="D46" i="2"/>
  <c r="E46" i="2" s="1"/>
  <c r="E29" i="2"/>
  <c r="D47" i="2" l="1"/>
  <c r="D49" i="2" s="1"/>
</calcChain>
</file>

<file path=xl/comments1.xml><?xml version="1.0" encoding="utf-8"?>
<comments xmlns="http://schemas.openxmlformats.org/spreadsheetml/2006/main">
  <authors>
    <author>Автор</author>
  </authors>
  <commentLis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ЗП плотник, маляры, слесари, электрики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<sst xmlns="http://schemas.openxmlformats.org/spreadsheetml/2006/main" count="61" uniqueCount="60">
  <si>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</si>
  <si>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</si>
  <si>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</si>
  <si>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</si>
  <si>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</si>
  <si>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</si>
  <si>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</si>
  <si>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</si>
  <si>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</si>
  <si>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</si>
  <si>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</si>
  <si>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</si>
  <si>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</si>
  <si>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</si>
  <si>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</si>
  <si>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</si>
  <si>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</si>
  <si>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</si>
  <si>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</si>
  <si>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</si>
  <si>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</si>
  <si>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</si>
  <si>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</si>
  <si>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</si>
  <si>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</si>
  <si>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</si>
  <si>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</si>
  <si>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</si>
  <si>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</si>
  <si>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</si>
  <si>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t>2. Показатели деятельности</t>
  </si>
  <si>
    <t xml:space="preserve">Стоимость работ (услуг), тыс.руб. в год 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</si>
  <si>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</si>
  <si>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</si>
  <si>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</si>
  <si>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</si>
  <si>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</si>
  <si>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</si>
  <si>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</si>
  <si>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</si>
  <si>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</si>
  <si>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</si>
  <si>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</si>
  <si>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</si>
  <si>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</si>
  <si>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</si>
  <si>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</si>
  <si>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</si>
  <si>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</si>
  <si>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</si>
  <si>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</si>
  <si>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t>Всего затрат:</t>
  </si>
  <si>
    <t xml:space="preserve">Отчет о фактических  расходах,  о выполнении договора упрвления многоквартирным домом № 46А, ул.Есенина                                                за 2020 год </t>
  </si>
  <si>
    <t>4.8.</t>
  </si>
  <si>
    <t>Техническое обслуживание источника теплоснабжения  (теплогенератоной)</t>
  </si>
  <si>
    <r>
      <t xml:space="preserve">Формирование, печать  единого платежного документа   - </t>
    </r>
    <r>
      <rPr>
        <sz val="12"/>
        <color theme="1"/>
        <rFont val="Times New Roman"/>
        <family val="1"/>
        <charset val="204"/>
      </rPr>
      <t>услуга сторонней организации</t>
    </r>
  </si>
  <si>
    <r>
      <t xml:space="preserve">Содержание в теплый  период:    </t>
    </r>
    <r>
      <rPr>
        <sz val="10"/>
        <color theme="1"/>
        <rFont val="Times New Roman"/>
        <family val="1"/>
        <charset val="204"/>
      </rPr>
      <t>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  </r>
  </si>
  <si>
    <t xml:space="preserve">Содержание мусоропроводов </t>
  </si>
  <si>
    <r>
      <t xml:space="preserve">Содержание и техническое обслуживание внутридомового инженерного оборудования  и конструктивных элементов  - </t>
    </r>
    <r>
      <rPr>
        <sz val="10"/>
        <color theme="1"/>
        <rFont val="Times New Roman"/>
        <family val="1"/>
        <charset val="204"/>
      </rPr>
      <t>фонд оплаты труда основного производственного персонала (рабочий по комплексному обслуживанию и ренту зданий, плотник, элекромонтер, маляр, кладовщик, электрогазосварщик)</t>
    </r>
  </si>
  <si>
    <r>
      <t xml:space="preserve">Задолженность собственников помещений </t>
    </r>
    <r>
      <rPr>
        <sz val="10"/>
        <color theme="1"/>
        <rFont val="Times New Roman"/>
        <family val="1"/>
        <charset val="204"/>
      </rPr>
      <t>по состоянию на 01.01.2021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</si>
</sst>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/>
    </xf>
    <xf numFmtId="164" fontId="8" fillId="3" borderId="4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5"/>
  <sheetViews>
    <sheetView tabSelected="1" topLeftCell="A43" workbookViewId="0">
      <selection activeCell="D61" sqref="D61"/>
    </sheetView>
  </sheetViews>
  <sheetFormatPr defaultRowHeight="15" x14ac:dyDescent="0.25"/>
  <cols>
    <col min="2" max="2" width="4.42578125" customWidth="1"/>
    <col min="3" max="3" width="74.85546875" customWidth="1"/>
    <col min="4" max="4" width="23.5703125" customWidth="1"/>
    <col min="5" max="5" width="18.28515625" customWidth="1"/>
  </cols>
  <sheetData>
    <row r="1" spans="1:5" ht="15.75" x14ac:dyDescent="0.25">
      <c r="B1" s="7"/>
      <c r="C1" s="7"/>
      <c r="D1" s="7"/>
      <c r="E1" s="7"/>
    </row>
    <row r="2" spans="1:5" ht="15.75" x14ac:dyDescent="0.25">
      <c r="A2" s="1"/>
      <c r="B2" s="32" t="s">
        <v>29</v>
      </c>
      <c r="C2" s="32"/>
      <c r="D2" s="32"/>
      <c r="E2" s="32"/>
    </row>
    <row r="3" spans="1:5" ht="40.5" customHeight="1" x14ac:dyDescent="0.25">
      <c r="A3" s="1"/>
      <c r="B3" s="33" t="s">
        <v>52</v>
      </c>
      <c r="C3" s="33"/>
      <c r="D3" s="33"/>
      <c r="E3" s="33"/>
    </row>
    <row r="4" spans="1:5" ht="15.75" x14ac:dyDescent="0.25">
      <c r="A4" s="1"/>
      <c r="B4" s="8"/>
      <c r="C4" s="7"/>
      <c r="D4" s="7"/>
      <c r="E4" s="7"/>
    </row>
    <row r="5" spans="1:5" ht="15.75" x14ac:dyDescent="0.25">
      <c r="A5" s="1"/>
      <c r="B5" s="34" t="s">
        <v>0</v>
      </c>
      <c r="C5" s="34"/>
      <c r="D5" s="34"/>
      <c r="E5" s="34"/>
    </row>
    <row r="6" spans="1:5" ht="15.75" customHeight="1" x14ac:dyDescent="0.25">
      <c r="A6" s="1"/>
      <c r="B6" s="35" t="s">
        <v>1</v>
      </c>
      <c r="C6" s="35"/>
      <c r="D6" s="35"/>
      <c r="E6" s="9">
        <f>E7+E8</f>
        <v>14216.7</v>
      </c>
    </row>
    <row r="7" spans="1:5" ht="15.75" customHeight="1" x14ac:dyDescent="0.25">
      <c r="A7" s="1"/>
      <c r="B7" s="36" t="s">
        <v>2</v>
      </c>
      <c r="C7" s="36"/>
      <c r="D7" s="36"/>
      <c r="E7" s="10">
        <v>14216.7</v>
      </c>
    </row>
    <row r="8" spans="1:5" ht="15.75" customHeight="1" x14ac:dyDescent="0.25">
      <c r="A8" s="1"/>
      <c r="B8" s="36" t="s">
        <v>3</v>
      </c>
      <c r="C8" s="36"/>
      <c r="D8" s="36"/>
      <c r="E8" s="11">
        <v>0</v>
      </c>
    </row>
    <row r="9" spans="1:5" ht="15.75" customHeight="1" x14ac:dyDescent="0.25">
      <c r="A9" s="1"/>
      <c r="B9" s="36" t="s">
        <v>8</v>
      </c>
      <c r="C9" s="36"/>
      <c r="D9" s="36"/>
      <c r="E9" s="12">
        <v>12.35</v>
      </c>
    </row>
    <row r="10" spans="1:5" ht="15.75" customHeight="1" x14ac:dyDescent="0.25">
      <c r="A10" s="1"/>
      <c r="B10" s="13"/>
      <c r="C10" s="13"/>
      <c r="D10" s="13"/>
      <c r="E10" s="14"/>
    </row>
    <row r="11" spans="1:5" ht="15.75" customHeight="1" x14ac:dyDescent="0.25">
      <c r="A11" s="1"/>
      <c r="B11" s="44" t="s">
        <v>30</v>
      </c>
      <c r="C11" s="44"/>
      <c r="D11" s="7"/>
      <c r="E11" s="7"/>
    </row>
    <row r="12" spans="1:5" ht="15.75" customHeight="1" x14ac:dyDescent="0.25">
      <c r="A12" s="1"/>
      <c r="B12" s="45" t="s">
        <v>50</v>
      </c>
      <c r="C12" s="45"/>
      <c r="D12" s="45"/>
      <c r="E12" s="2">
        <f>E13+E15</f>
        <v>2333.8419999999996</v>
      </c>
    </row>
    <row r="13" spans="1:5" ht="15.75" customHeight="1" x14ac:dyDescent="0.25">
      <c r="A13" s="1"/>
      <c r="B13" s="38" t="s">
        <v>4</v>
      </c>
      <c r="C13" s="38"/>
      <c r="D13" s="38"/>
      <c r="E13" s="3">
        <v>2097.4479999999999</v>
      </c>
    </row>
    <row r="14" spans="1:5" ht="15.75" customHeight="1" x14ac:dyDescent="0.25">
      <c r="A14" s="1"/>
      <c r="B14" s="39" t="s">
        <v>5</v>
      </c>
      <c r="C14" s="39"/>
      <c r="D14" s="39"/>
      <c r="E14" s="4">
        <v>2167.6219999999998</v>
      </c>
    </row>
    <row r="15" spans="1:5" ht="15.75" customHeight="1" x14ac:dyDescent="0.25">
      <c r="A15" s="1"/>
      <c r="B15" s="38" t="s">
        <v>6</v>
      </c>
      <c r="C15" s="38"/>
      <c r="D15" s="38"/>
      <c r="E15" s="3">
        <v>236.39400000000001</v>
      </c>
    </row>
    <row r="16" spans="1:5" ht="15.75" customHeight="1" x14ac:dyDescent="0.25">
      <c r="A16" s="1"/>
      <c r="B16" s="40" t="s">
        <v>7</v>
      </c>
      <c r="C16" s="40"/>
      <c r="D16" s="40"/>
      <c r="E16" s="5">
        <v>233.22200000000001</v>
      </c>
    </row>
    <row r="17" spans="1:8" ht="15.75" customHeight="1" x14ac:dyDescent="0.25">
      <c r="A17" s="1"/>
      <c r="B17" s="15"/>
      <c r="C17" s="15"/>
      <c r="D17" s="7"/>
      <c r="E17" s="7"/>
      <c r="H17" t="s">
        <v>9</v>
      </c>
    </row>
    <row r="18" spans="1:8" ht="75.75" customHeight="1" x14ac:dyDescent="0.25">
      <c r="A18" s="1"/>
      <c r="B18" s="16" t="s">
        <v>10</v>
      </c>
      <c r="C18" s="16" t="s">
        <v>11</v>
      </c>
      <c r="D18" s="16" t="s">
        <v>31</v>
      </c>
      <c r="E18" s="16" t="s">
        <v>12</v>
      </c>
    </row>
    <row r="19" spans="1:8" ht="25.5" customHeight="1" x14ac:dyDescent="0.25">
      <c r="A19" s="1"/>
      <c r="B19" s="17">
        <v>1</v>
      </c>
      <c r="C19" s="18" t="s">
        <v>48</v>
      </c>
      <c r="D19" s="19">
        <f>387039.4*1.302/1000</f>
        <v>503.92529880000006</v>
      </c>
      <c r="E19" s="19">
        <f>D19/12/$E$6*1000</f>
        <v>2.9538342160979698</v>
      </c>
    </row>
    <row r="20" spans="1:8" ht="15.75" customHeight="1" x14ac:dyDescent="0.25">
      <c r="A20" s="1"/>
      <c r="B20" s="20" t="s">
        <v>36</v>
      </c>
      <c r="C20" s="21" t="s">
        <v>38</v>
      </c>
      <c r="D20" s="22">
        <f>D19*0.23</f>
        <v>115.90281872400001</v>
      </c>
      <c r="E20" s="22">
        <f>E19*0.23</f>
        <v>0.67938186970253311</v>
      </c>
    </row>
    <row r="21" spans="1:8" ht="82.5" customHeight="1" x14ac:dyDescent="0.25">
      <c r="A21" s="1"/>
      <c r="B21" s="20"/>
      <c r="C21" s="6" t="s">
        <v>23</v>
      </c>
      <c r="D21" s="22"/>
      <c r="E21" s="19"/>
      <c r="F21" t="s">
        <v>9</v>
      </c>
    </row>
    <row r="22" spans="1:8" ht="15.75" x14ac:dyDescent="0.25">
      <c r="A22" s="1"/>
      <c r="B22" s="23" t="s">
        <v>34</v>
      </c>
      <c r="C22" s="21" t="s">
        <v>37</v>
      </c>
      <c r="D22" s="22">
        <f>D19*0.5</f>
        <v>251.96264940000003</v>
      </c>
      <c r="E22" s="22">
        <f>E19*0.5</f>
        <v>1.4769171080489849</v>
      </c>
    </row>
    <row r="23" spans="1:8" ht="89.25" customHeight="1" x14ac:dyDescent="0.25">
      <c r="A23" s="1"/>
      <c r="B23" s="24"/>
      <c r="C23" s="6" t="s">
        <v>32</v>
      </c>
      <c r="D23" s="19"/>
      <c r="E23" s="19"/>
    </row>
    <row r="24" spans="1:8" ht="82.5" customHeight="1" x14ac:dyDescent="0.25">
      <c r="A24" s="1"/>
      <c r="B24" s="24"/>
      <c r="C24" s="21" t="s">
        <v>56</v>
      </c>
      <c r="D24" s="19"/>
      <c r="E24" s="19"/>
    </row>
    <row r="25" spans="1:8" ht="20.25" customHeight="1" x14ac:dyDescent="0.25">
      <c r="A25" s="1"/>
      <c r="B25" s="20" t="s">
        <v>35</v>
      </c>
      <c r="C25" s="21" t="s">
        <v>57</v>
      </c>
      <c r="D25" s="22">
        <f>D19-D20-D22</f>
        <v>136.05983067600005</v>
      </c>
      <c r="E25" s="22">
        <f>E19-E20-E22</f>
        <v>0.79753523834645201</v>
      </c>
    </row>
    <row r="26" spans="1:8" ht="19.5" customHeight="1" x14ac:dyDescent="0.25">
      <c r="A26" s="1"/>
      <c r="B26" s="17">
        <v>2</v>
      </c>
      <c r="C26" s="18" t="s">
        <v>13</v>
      </c>
      <c r="D26" s="19">
        <v>7.8730000000000002</v>
      </c>
      <c r="E26" s="19">
        <f>D26/12/$E$6*1000</f>
        <v>4.6148778080238963E-2</v>
      </c>
    </row>
    <row r="27" spans="1:8" ht="71.25" customHeight="1" x14ac:dyDescent="0.25">
      <c r="A27" s="1"/>
      <c r="B27" s="17">
        <v>3</v>
      </c>
      <c r="C27" s="18" t="s">
        <v>58</v>
      </c>
      <c r="D27" s="19">
        <f>(11463.55+187164.91)*1.302/1000</f>
        <v>258.61425492000001</v>
      </c>
      <c r="E27" s="19">
        <f>D27/12/$E$6*1000</f>
        <v>1.5159064979917982</v>
      </c>
    </row>
    <row r="28" spans="1:8" ht="170.25" customHeight="1" x14ac:dyDescent="0.25">
      <c r="A28" s="1"/>
      <c r="B28" s="17"/>
      <c r="C28" s="41" t="s">
        <v>33</v>
      </c>
      <c r="D28" s="42"/>
      <c r="E28" s="43"/>
    </row>
    <row r="29" spans="1:8" ht="19.5" customHeight="1" x14ac:dyDescent="0.25">
      <c r="A29" s="1"/>
      <c r="B29" s="17">
        <v>4</v>
      </c>
      <c r="C29" s="18" t="s">
        <v>14</v>
      </c>
      <c r="D29" s="19">
        <f>SUM(D30:D37)</f>
        <v>398.43457600000005</v>
      </c>
      <c r="E29" s="19">
        <f t="shared" ref="E29:E46" si="0">D29/12/$E$6*1000</f>
        <v>2.3354844185593939</v>
      </c>
    </row>
    <row r="30" spans="1:8" ht="33.75" customHeight="1" x14ac:dyDescent="0.25">
      <c r="A30" s="1"/>
      <c r="B30" s="20" t="s">
        <v>39</v>
      </c>
      <c r="C30" s="21" t="s">
        <v>15</v>
      </c>
      <c r="D30" s="22">
        <v>25.614000000000001</v>
      </c>
      <c r="E30" s="22">
        <f t="shared" si="0"/>
        <v>0.15014032792420182</v>
      </c>
    </row>
    <row r="31" spans="1:8" ht="47.25" x14ac:dyDescent="0.25">
      <c r="A31" s="1"/>
      <c r="B31" s="20" t="s">
        <v>40</v>
      </c>
      <c r="C31" s="21" t="s">
        <v>16</v>
      </c>
      <c r="D31" s="22">
        <v>84.421000000000006</v>
      </c>
      <c r="E31" s="22">
        <f t="shared" si="0"/>
        <v>0.49484643646790982</v>
      </c>
    </row>
    <row r="32" spans="1:8" ht="31.5" x14ac:dyDescent="0.25">
      <c r="A32" s="1"/>
      <c r="B32" s="20" t="s">
        <v>41</v>
      </c>
      <c r="C32" s="21" t="s">
        <v>17</v>
      </c>
      <c r="D32" s="22">
        <f>1.118+22.017</f>
        <v>23.134999999999998</v>
      </c>
      <c r="E32" s="22">
        <f t="shared" si="0"/>
        <v>0.13560929517164083</v>
      </c>
    </row>
    <row r="33" spans="1:7" ht="15.75" x14ac:dyDescent="0.25">
      <c r="A33" s="1"/>
      <c r="B33" s="20" t="s">
        <v>42</v>
      </c>
      <c r="C33" s="21" t="s">
        <v>18</v>
      </c>
      <c r="D33" s="22">
        <f>0.01*E6*12/1000</f>
        <v>1.7060039999999999</v>
      </c>
      <c r="E33" s="22">
        <f t="shared" si="0"/>
        <v>9.9999999999999985E-3</v>
      </c>
    </row>
    <row r="34" spans="1:7" ht="15.75" customHeight="1" x14ac:dyDescent="0.25">
      <c r="A34" s="1"/>
      <c r="B34" s="20" t="s">
        <v>43</v>
      </c>
      <c r="C34" s="21" t="s">
        <v>19</v>
      </c>
      <c r="D34" s="22">
        <f>0.08*E6*12/1000</f>
        <v>13.648031999999999</v>
      </c>
      <c r="E34" s="22">
        <f t="shared" si="0"/>
        <v>7.9999999999999988E-2</v>
      </c>
    </row>
    <row r="35" spans="1:7" ht="47.25" x14ac:dyDescent="0.25">
      <c r="A35" s="1"/>
      <c r="B35" s="20" t="s">
        <v>44</v>
      </c>
      <c r="C35" s="21" t="s">
        <v>20</v>
      </c>
      <c r="D35" s="22">
        <f>26.335+14.71</f>
        <v>41.045000000000002</v>
      </c>
      <c r="E35" s="22">
        <f t="shared" si="0"/>
        <v>0.24059146402939263</v>
      </c>
    </row>
    <row r="36" spans="1:7" ht="31.5" x14ac:dyDescent="0.25">
      <c r="A36" s="1"/>
      <c r="B36" s="20" t="s">
        <v>45</v>
      </c>
      <c r="C36" s="21" t="s">
        <v>54</v>
      </c>
      <c r="D36" s="22">
        <v>201.83600000000001</v>
      </c>
      <c r="E36" s="22">
        <f t="shared" si="0"/>
        <v>1.1830921850124618</v>
      </c>
      <c r="G36">
        <f>E36*E6</f>
        <v>16819.666666666668</v>
      </c>
    </row>
    <row r="37" spans="1:7" ht="15.75" x14ac:dyDescent="0.25">
      <c r="A37" s="1"/>
      <c r="B37" s="20" t="s">
        <v>53</v>
      </c>
      <c r="C37" s="21" t="s">
        <v>46</v>
      </c>
      <c r="D37" s="22">
        <f>0.144+0.611+0.131+0.115+4.981+1.036+0.01154</f>
        <v>7.0295400000000008</v>
      </c>
      <c r="E37" s="22">
        <f t="shared" si="0"/>
        <v>4.1204709953786743E-2</v>
      </c>
    </row>
    <row r="38" spans="1:7" ht="35.25" customHeight="1" x14ac:dyDescent="0.25">
      <c r="A38" s="1"/>
      <c r="B38" s="17">
        <v>5</v>
      </c>
      <c r="C38" s="18" t="s">
        <v>47</v>
      </c>
      <c r="D38" s="19">
        <f>23.933+118.361+35.82+1.454</f>
        <v>179.56800000000001</v>
      </c>
      <c r="E38" s="19">
        <f t="shared" si="0"/>
        <v>1.0525649412310873</v>
      </c>
    </row>
    <row r="39" spans="1:7" ht="36.75" customHeight="1" x14ac:dyDescent="0.25">
      <c r="A39" s="1"/>
      <c r="B39" s="17">
        <v>6</v>
      </c>
      <c r="C39" s="18" t="s">
        <v>21</v>
      </c>
      <c r="D39" s="19">
        <f>3.406+58.414+7.264</f>
        <v>69.084000000000003</v>
      </c>
      <c r="E39" s="19">
        <f t="shared" si="0"/>
        <v>0.4049462955538205</v>
      </c>
    </row>
    <row r="40" spans="1:7" ht="21" customHeight="1" x14ac:dyDescent="0.25">
      <c r="A40" s="1"/>
      <c r="B40" s="17">
        <v>7</v>
      </c>
      <c r="C40" s="18" t="s">
        <v>24</v>
      </c>
      <c r="D40" s="19">
        <f>495.679+104.493</f>
        <v>600.17200000000003</v>
      </c>
      <c r="E40" s="19">
        <f t="shared" si="0"/>
        <v>3.5179987854659189</v>
      </c>
    </row>
    <row r="41" spans="1:7" ht="278.25" customHeight="1" x14ac:dyDescent="0.25">
      <c r="A41" s="1"/>
      <c r="B41" s="17"/>
      <c r="C41" s="37" t="s">
        <v>25</v>
      </c>
      <c r="D41" s="37"/>
      <c r="E41" s="37"/>
    </row>
    <row r="42" spans="1:7" ht="15" customHeight="1" x14ac:dyDescent="0.25">
      <c r="A42" s="1"/>
      <c r="B42" s="17">
        <v>8</v>
      </c>
      <c r="C42" s="18" t="s">
        <v>49</v>
      </c>
      <c r="D42" s="19">
        <v>18.634</v>
      </c>
      <c r="E42" s="19">
        <f t="shared" si="0"/>
        <v>0.10922600415942753</v>
      </c>
    </row>
    <row r="43" spans="1:7" ht="31.5" x14ac:dyDescent="0.25">
      <c r="A43" s="1"/>
      <c r="B43" s="17">
        <v>9</v>
      </c>
      <c r="C43" s="18" t="s">
        <v>55</v>
      </c>
      <c r="D43" s="19">
        <v>28.933</v>
      </c>
      <c r="E43" s="19">
        <f t="shared" si="0"/>
        <v>0.16959514749086169</v>
      </c>
    </row>
    <row r="44" spans="1:7" ht="15.75" x14ac:dyDescent="0.25">
      <c r="A44" s="1"/>
      <c r="B44" s="17">
        <v>10</v>
      </c>
      <c r="C44" s="18" t="s">
        <v>22</v>
      </c>
      <c r="D44" s="19">
        <f>(E14+E16)*0.01+2.197</f>
        <v>26.205439999999999</v>
      </c>
      <c r="E44" s="19">
        <f t="shared" si="0"/>
        <v>0.15360714277340498</v>
      </c>
    </row>
    <row r="45" spans="1:7" ht="15.75" x14ac:dyDescent="0.25">
      <c r="A45" s="1"/>
      <c r="B45" s="17">
        <v>11</v>
      </c>
      <c r="C45" s="25" t="s">
        <v>26</v>
      </c>
      <c r="D45" s="19">
        <v>253.28100000000001</v>
      </c>
      <c r="E45" s="19">
        <f t="shared" si="0"/>
        <v>1.4846448191211743</v>
      </c>
    </row>
    <row r="46" spans="1:7" ht="15" customHeight="1" x14ac:dyDescent="0.25">
      <c r="A46" s="1"/>
      <c r="B46" s="26">
        <v>12</v>
      </c>
      <c r="C46" s="27" t="s">
        <v>51</v>
      </c>
      <c r="D46" s="28">
        <f>D19+D26+D27+D29+D38+D39+D40+D42+D43+D44+D45</f>
        <v>2344.7245697200005</v>
      </c>
      <c r="E46" s="28">
        <f t="shared" si="0"/>
        <v>13.743957046525097</v>
      </c>
    </row>
    <row r="47" spans="1:7" ht="15" customHeight="1" x14ac:dyDescent="0.25">
      <c r="A47" s="1"/>
      <c r="B47" s="17">
        <v>13</v>
      </c>
      <c r="C47" s="29" t="s">
        <v>27</v>
      </c>
      <c r="D47" s="19">
        <f>E12-D46</f>
        <v>-10.882569720000902</v>
      </c>
      <c r="E47" s="22"/>
    </row>
    <row r="48" spans="1:7" ht="23.25" customHeight="1" x14ac:dyDescent="0.25">
      <c r="A48" s="1"/>
      <c r="B48" s="17">
        <v>14</v>
      </c>
      <c r="C48" s="29" t="s">
        <v>59</v>
      </c>
      <c r="D48" s="19">
        <f>(235614.04+61191.62)/1000</f>
        <v>296.80566000000005</v>
      </c>
      <c r="E48" s="22"/>
    </row>
    <row r="49" spans="1:5" ht="15" hidden="1" customHeight="1" x14ac:dyDescent="0.25">
      <c r="A49" s="1"/>
      <c r="B49" s="17">
        <v>15</v>
      </c>
      <c r="C49" s="29" t="s">
        <v>28</v>
      </c>
      <c r="D49" s="30">
        <f>D47-D48</f>
        <v>-307.68822972000095</v>
      </c>
      <c r="E49" s="31"/>
    </row>
    <row r="50" spans="1:5" ht="15.75" x14ac:dyDescent="0.25">
      <c r="A50" s="1"/>
      <c r="B50" s="8"/>
      <c r="C50" s="7"/>
      <c r="D50" s="7"/>
      <c r="E50" s="7"/>
    </row>
    <row r="51" spans="1:5" ht="15.75" x14ac:dyDescent="0.25">
      <c r="A51" s="1"/>
      <c r="B51" s="7"/>
      <c r="C51" s="7"/>
      <c r="D51" s="7"/>
      <c r="E51" s="7"/>
    </row>
    <row r="52" spans="1:5" ht="15.75" x14ac:dyDescent="0.25">
      <c r="A52" s="1"/>
      <c r="B52" s="7"/>
      <c r="C52" s="7"/>
      <c r="D52" s="7"/>
      <c r="E52" s="7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</sheetData>
  <mergeCells count="15">
    <mergeCell ref="B8:D8"/>
    <mergeCell ref="C41:E41"/>
    <mergeCell ref="B13:D13"/>
    <mergeCell ref="B14:D14"/>
    <mergeCell ref="B15:D15"/>
    <mergeCell ref="B16:D16"/>
    <mergeCell ref="C28:E28"/>
    <mergeCell ref="B11:C11"/>
    <mergeCell ref="B9:D9"/>
    <mergeCell ref="B12:D12"/>
    <mergeCell ref="B2:E2"/>
    <mergeCell ref="B3:E3"/>
    <mergeCell ref="B5:E5"/>
    <mergeCell ref="B6:D6"/>
    <mergeCell ref="B7:D7"/>
  </mergeCells>
  <pageMargins left="1.1023622047244095" right="0.51181102362204722" top="0.74803149606299213" bottom="0.74803149606299213" header="0.31496062992125984" footer="0.31496062992125984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2021-03-23T06:25:58Z</dcterms:modified>
</cp:coreProperties>
</file>